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w.sharepoint.com/sites/PROJ_PCT_CALM_Community/Shared Documents/Resource Documents/"/>
    </mc:Choice>
  </mc:AlternateContent>
  <xr:revisionPtr revIDLastSave="259" documentId="8_{2E5DB1EF-6C54-4D8B-A309-2DD227F5346A}" xr6:coauthVersionLast="47" xr6:coauthVersionMax="47" xr10:uidLastSave="{30FFB2F5-11DB-4FC1-8A08-1240D982AA81}"/>
  <bookViews>
    <workbookView xWindow="33345" yWindow="4545" windowWidth="21600" windowHeight="11235" xr2:uid="{9E32A049-B916-4202-A408-077CCA216A81}"/>
  </bookViews>
  <sheets>
    <sheet name="Fee-For-Service Budget" sheetId="10" r:id="rId1"/>
    <sheet name="Travel Detail" sheetId="14" r:id="rId2"/>
    <sheet name="Conferences &amp; Meetings Detail" sheetId="15" r:id="rId3"/>
    <sheet name="Currencies" sheetId="18" state="hidden" r:id="rId4"/>
    <sheet name="Lists &amp; Messages" sheetId="17" state="hidden" r:id="rId5"/>
  </sheets>
  <definedNames>
    <definedName name="Expenses_Breakdown_Message">'Lists &amp; Messages'!$B$1</definedName>
    <definedName name="Grant_Salaries_Total">#REF!</definedName>
    <definedName name="Grants_Benefits_Total">#REF!</definedName>
    <definedName name="Grants_Indirect_Total">#REF!</definedName>
    <definedName name="GRT_BIOMED_Benefits">#REF!</definedName>
    <definedName name="GRT_BIOMED_Indirect">#REF!</definedName>
    <definedName name="GRT_BIOMED_Salaries">#REF!</definedName>
    <definedName name="_xlnm.Print_Area" localSheetId="0">'Fee-For-Service Budget'!$A$1:$H$114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3" i="15" l="1"/>
  <c r="AK33" i="15"/>
  <c r="AJ33" i="15"/>
  <c r="AH33" i="15"/>
  <c r="AG33" i="15"/>
  <c r="AF33" i="15"/>
  <c r="AD33" i="15"/>
  <c r="AC33" i="15"/>
  <c r="AB33" i="15"/>
  <c r="Z33" i="15"/>
  <c r="T33" i="15"/>
  <c r="S33" i="15"/>
  <c r="Q33" i="15"/>
  <c r="O33" i="15"/>
  <c r="L33" i="15"/>
  <c r="K33" i="15"/>
  <c r="I33" i="15"/>
  <c r="F33" i="15"/>
  <c r="AM32" i="15"/>
  <c r="AK32" i="15"/>
  <c r="AJ32" i="15"/>
  <c r="AH32" i="15"/>
  <c r="AG32" i="15"/>
  <c r="AF32" i="15"/>
  <c r="AD32" i="15"/>
  <c r="AC32" i="15"/>
  <c r="AB32" i="15"/>
  <c r="Z32" i="15"/>
  <c r="T32" i="15"/>
  <c r="S32" i="15"/>
  <c r="Q32" i="15"/>
  <c r="O32" i="15"/>
  <c r="L32" i="15"/>
  <c r="K32" i="15"/>
  <c r="I32" i="15"/>
  <c r="F32" i="15"/>
  <c r="AM31" i="15"/>
  <c r="AK31" i="15"/>
  <c r="AJ31" i="15"/>
  <c r="AH31" i="15"/>
  <c r="AG31" i="15"/>
  <c r="AF31" i="15"/>
  <c r="AD31" i="15"/>
  <c r="AC31" i="15"/>
  <c r="AB31" i="15"/>
  <c r="Z31" i="15"/>
  <c r="T31" i="15"/>
  <c r="S31" i="15"/>
  <c r="Q31" i="15"/>
  <c r="O31" i="15"/>
  <c r="L31" i="15"/>
  <c r="K31" i="15"/>
  <c r="I31" i="15"/>
  <c r="F31" i="15"/>
  <c r="AM30" i="15"/>
  <c r="AK30" i="15"/>
  <c r="AJ30" i="15"/>
  <c r="AH30" i="15"/>
  <c r="AG30" i="15"/>
  <c r="AF30" i="15"/>
  <c r="AD30" i="15"/>
  <c r="AC30" i="15"/>
  <c r="AB30" i="15"/>
  <c r="Z30" i="15"/>
  <c r="T30" i="15"/>
  <c r="S30" i="15"/>
  <c r="Q30" i="15"/>
  <c r="O30" i="15"/>
  <c r="L30" i="15"/>
  <c r="K30" i="15"/>
  <c r="I30" i="15"/>
  <c r="F30" i="15"/>
  <c r="AM29" i="15"/>
  <c r="AK29" i="15"/>
  <c r="AJ29" i="15"/>
  <c r="AH29" i="15"/>
  <c r="AG29" i="15"/>
  <c r="AF29" i="15"/>
  <c r="AD29" i="15"/>
  <c r="AC29" i="15"/>
  <c r="AB29" i="15"/>
  <c r="Z29" i="15"/>
  <c r="T29" i="15"/>
  <c r="S29" i="15"/>
  <c r="Q29" i="15"/>
  <c r="O29" i="15"/>
  <c r="L29" i="15"/>
  <c r="K29" i="15"/>
  <c r="I29" i="15"/>
  <c r="F29" i="15"/>
  <c r="AM28" i="15"/>
  <c r="AK28" i="15"/>
  <c r="AJ28" i="15"/>
  <c r="AH28" i="15"/>
  <c r="AG28" i="15"/>
  <c r="AF28" i="15"/>
  <c r="AD28" i="15"/>
  <c r="AC28" i="15"/>
  <c r="AB28" i="15"/>
  <c r="Z28" i="15"/>
  <c r="T28" i="15"/>
  <c r="S28" i="15"/>
  <c r="Q28" i="15"/>
  <c r="O28" i="15"/>
  <c r="L28" i="15"/>
  <c r="K28" i="15"/>
  <c r="I28" i="15"/>
  <c r="F28" i="15"/>
  <c r="AM27" i="15"/>
  <c r="AK27" i="15"/>
  <c r="AJ27" i="15"/>
  <c r="AH27" i="15"/>
  <c r="AG27" i="15"/>
  <c r="AF27" i="15"/>
  <c r="AD27" i="15"/>
  <c r="AC27" i="15"/>
  <c r="AB27" i="15"/>
  <c r="Z27" i="15"/>
  <c r="T27" i="15"/>
  <c r="S27" i="15"/>
  <c r="Q27" i="15"/>
  <c r="O27" i="15"/>
  <c r="L27" i="15"/>
  <c r="K27" i="15"/>
  <c r="I27" i="15"/>
  <c r="F27" i="15"/>
  <c r="AM26" i="15"/>
  <c r="AK26" i="15"/>
  <c r="AJ26" i="15"/>
  <c r="AH26" i="15"/>
  <c r="AG26" i="15"/>
  <c r="AF26" i="15"/>
  <c r="AD26" i="15"/>
  <c r="AC26" i="15"/>
  <c r="AB26" i="15"/>
  <c r="Z26" i="15"/>
  <c r="T26" i="15"/>
  <c r="S26" i="15"/>
  <c r="Q26" i="15"/>
  <c r="O26" i="15"/>
  <c r="L26" i="15"/>
  <c r="K26" i="15"/>
  <c r="I26" i="15"/>
  <c r="F26" i="15"/>
  <c r="AM25" i="15"/>
  <c r="AK25" i="15"/>
  <c r="AJ25" i="15"/>
  <c r="AH25" i="15"/>
  <c r="AG25" i="15"/>
  <c r="AF25" i="15"/>
  <c r="AD25" i="15"/>
  <c r="AC25" i="15"/>
  <c r="AB25" i="15"/>
  <c r="Z25" i="15"/>
  <c r="T25" i="15"/>
  <c r="S25" i="15"/>
  <c r="Q25" i="15"/>
  <c r="O25" i="15"/>
  <c r="L25" i="15"/>
  <c r="K25" i="15"/>
  <c r="I25" i="15"/>
  <c r="F25" i="15"/>
  <c r="AM24" i="15"/>
  <c r="AK24" i="15"/>
  <c r="AJ24" i="15"/>
  <c r="AH24" i="15"/>
  <c r="AG24" i="15"/>
  <c r="AF24" i="15"/>
  <c r="AD24" i="15"/>
  <c r="AC24" i="15"/>
  <c r="AB24" i="15"/>
  <c r="Z24" i="15"/>
  <c r="T24" i="15"/>
  <c r="S24" i="15"/>
  <c r="Q24" i="15"/>
  <c r="O24" i="15"/>
  <c r="L24" i="15"/>
  <c r="K24" i="15"/>
  <c r="I24" i="15"/>
  <c r="F24" i="15"/>
  <c r="AM23" i="15"/>
  <c r="AK23" i="15"/>
  <c r="AJ23" i="15"/>
  <c r="AH23" i="15"/>
  <c r="AG23" i="15"/>
  <c r="AF23" i="15"/>
  <c r="AD23" i="15"/>
  <c r="AC23" i="15"/>
  <c r="AB23" i="15"/>
  <c r="Z23" i="15"/>
  <c r="T23" i="15"/>
  <c r="S23" i="15"/>
  <c r="Q23" i="15"/>
  <c r="O23" i="15"/>
  <c r="L23" i="15"/>
  <c r="K23" i="15"/>
  <c r="I23" i="15"/>
  <c r="F23" i="15"/>
  <c r="U49" i="14"/>
  <c r="T49" i="14"/>
  <c r="R49" i="14"/>
  <c r="Q49" i="14"/>
  <c r="P49" i="14"/>
  <c r="N49" i="14"/>
  <c r="M49" i="14"/>
  <c r="L49" i="14"/>
  <c r="J49" i="14"/>
  <c r="U48" i="14"/>
  <c r="T48" i="14"/>
  <c r="R48" i="14"/>
  <c r="Q48" i="14"/>
  <c r="P48" i="14"/>
  <c r="N48" i="14"/>
  <c r="M48" i="14"/>
  <c r="L48" i="14"/>
  <c r="J48" i="14"/>
  <c r="U47" i="14"/>
  <c r="T47" i="14"/>
  <c r="R47" i="14"/>
  <c r="Q47" i="14"/>
  <c r="P47" i="14"/>
  <c r="N47" i="14"/>
  <c r="M47" i="14"/>
  <c r="L47" i="14"/>
  <c r="J47" i="14"/>
  <c r="U46" i="14"/>
  <c r="T46" i="14"/>
  <c r="R46" i="14"/>
  <c r="Q46" i="14"/>
  <c r="P46" i="14"/>
  <c r="N46" i="14"/>
  <c r="M46" i="14"/>
  <c r="L46" i="14"/>
  <c r="J46" i="14"/>
  <c r="U45" i="14"/>
  <c r="T45" i="14"/>
  <c r="R45" i="14"/>
  <c r="Q45" i="14"/>
  <c r="P45" i="14"/>
  <c r="N45" i="14"/>
  <c r="M45" i="14"/>
  <c r="L45" i="14"/>
  <c r="J45" i="14"/>
  <c r="U44" i="14"/>
  <c r="T44" i="14"/>
  <c r="R44" i="14"/>
  <c r="Q44" i="14"/>
  <c r="P44" i="14"/>
  <c r="N44" i="14"/>
  <c r="M44" i="14"/>
  <c r="L44" i="14"/>
  <c r="J44" i="14"/>
  <c r="U43" i="14"/>
  <c r="T43" i="14"/>
  <c r="R43" i="14"/>
  <c r="Q43" i="14"/>
  <c r="P43" i="14"/>
  <c r="N43" i="14"/>
  <c r="M43" i="14"/>
  <c r="L43" i="14"/>
  <c r="J43" i="14"/>
  <c r="U42" i="14"/>
  <c r="T42" i="14"/>
  <c r="R42" i="14"/>
  <c r="Q42" i="14"/>
  <c r="P42" i="14"/>
  <c r="N42" i="14"/>
  <c r="M42" i="14"/>
  <c r="L42" i="14"/>
  <c r="J42" i="14"/>
  <c r="U41" i="14"/>
  <c r="T41" i="14"/>
  <c r="R41" i="14"/>
  <c r="Q41" i="14"/>
  <c r="P41" i="14"/>
  <c r="N41" i="14"/>
  <c r="M41" i="14"/>
  <c r="L41" i="14"/>
  <c r="J41" i="14"/>
  <c r="U40" i="14"/>
  <c r="T40" i="14"/>
  <c r="R40" i="14"/>
  <c r="Q40" i="14"/>
  <c r="P40" i="14"/>
  <c r="N40" i="14"/>
  <c r="M40" i="14"/>
  <c r="L40" i="14"/>
  <c r="J40" i="14"/>
  <c r="U39" i="14"/>
  <c r="T39" i="14"/>
  <c r="R39" i="14"/>
  <c r="Q39" i="14"/>
  <c r="P39" i="14"/>
  <c r="N39" i="14"/>
  <c r="M39" i="14"/>
  <c r="L39" i="14"/>
  <c r="J39" i="14"/>
  <c r="U38" i="14"/>
  <c r="T38" i="14"/>
  <c r="R38" i="14"/>
  <c r="Q38" i="14"/>
  <c r="P38" i="14"/>
  <c r="N38" i="14"/>
  <c r="M38" i="14"/>
  <c r="L38" i="14"/>
  <c r="J38" i="14"/>
  <c r="U37" i="14"/>
  <c r="T37" i="14"/>
  <c r="R37" i="14"/>
  <c r="Q37" i="14"/>
  <c r="P37" i="14"/>
  <c r="N37" i="14"/>
  <c r="M37" i="14"/>
  <c r="L37" i="14"/>
  <c r="J37" i="14"/>
  <c r="U36" i="14"/>
  <c r="T36" i="14"/>
  <c r="R36" i="14"/>
  <c r="Q36" i="14"/>
  <c r="P36" i="14"/>
  <c r="N36" i="14"/>
  <c r="M36" i="14"/>
  <c r="L36" i="14"/>
  <c r="J36" i="14"/>
  <c r="U35" i="14"/>
  <c r="T35" i="14"/>
  <c r="R35" i="14"/>
  <c r="Q35" i="14"/>
  <c r="P35" i="14"/>
  <c r="N35" i="14"/>
  <c r="M35" i="14"/>
  <c r="L35" i="14"/>
  <c r="J35" i="14"/>
  <c r="U34" i="14"/>
  <c r="T34" i="14"/>
  <c r="R34" i="14"/>
  <c r="Q34" i="14"/>
  <c r="P34" i="14"/>
  <c r="N34" i="14"/>
  <c r="M34" i="14"/>
  <c r="L34" i="14"/>
  <c r="J34" i="14"/>
  <c r="U33" i="14"/>
  <c r="T33" i="14"/>
  <c r="R33" i="14"/>
  <c r="Q33" i="14"/>
  <c r="P33" i="14"/>
  <c r="N33" i="14"/>
  <c r="M33" i="14"/>
  <c r="L33" i="14"/>
  <c r="J33" i="14"/>
  <c r="U32" i="14"/>
  <c r="T32" i="14"/>
  <c r="R32" i="14"/>
  <c r="Q32" i="14"/>
  <c r="P32" i="14"/>
  <c r="N32" i="14"/>
  <c r="M32" i="14"/>
  <c r="L32" i="14"/>
  <c r="J32" i="14"/>
  <c r="U31" i="14"/>
  <c r="T31" i="14"/>
  <c r="R31" i="14"/>
  <c r="Q31" i="14"/>
  <c r="P31" i="14"/>
  <c r="N31" i="14"/>
  <c r="M31" i="14"/>
  <c r="L31" i="14"/>
  <c r="J31" i="14"/>
  <c r="U30" i="14"/>
  <c r="T30" i="14"/>
  <c r="R30" i="14"/>
  <c r="Q30" i="14"/>
  <c r="P30" i="14"/>
  <c r="N30" i="14"/>
  <c r="M30" i="14"/>
  <c r="L30" i="14"/>
  <c r="J30" i="14"/>
  <c r="C8" i="10"/>
  <c r="C6" i="10"/>
  <c r="C84" i="10"/>
  <c r="C76" i="10" s="1"/>
  <c r="C74" i="10"/>
  <c r="C66" i="10" s="1"/>
  <c r="L8" i="15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F54" i="14"/>
  <c r="F55" i="14"/>
  <c r="F56" i="14"/>
  <c r="F57" i="14"/>
  <c r="F58" i="14"/>
  <c r="F59" i="14"/>
  <c r="F60" i="14"/>
  <c r="F61" i="14"/>
  <c r="F62" i="14"/>
  <c r="E38" i="15"/>
  <c r="E39" i="15"/>
  <c r="E40" i="15"/>
  <c r="E41" i="15"/>
  <c r="E42" i="15"/>
  <c r="AK7" i="15"/>
  <c r="AK8" i="15"/>
  <c r="AK9" i="15"/>
  <c r="AK10" i="15"/>
  <c r="AK11" i="15"/>
  <c r="AK12" i="15"/>
  <c r="AK13" i="15"/>
  <c r="AK14" i="15"/>
  <c r="AK15" i="15"/>
  <c r="AK16" i="15"/>
  <c r="AK17" i="15"/>
  <c r="AG7" i="15"/>
  <c r="AG8" i="15"/>
  <c r="AG9" i="15"/>
  <c r="AG10" i="15"/>
  <c r="AG11" i="15"/>
  <c r="AG12" i="15"/>
  <c r="AG13" i="15"/>
  <c r="AG14" i="15"/>
  <c r="AG15" i="15"/>
  <c r="AG16" i="15"/>
  <c r="AG17" i="15"/>
  <c r="AC7" i="15"/>
  <c r="AC8" i="15"/>
  <c r="AC9" i="15"/>
  <c r="AC10" i="15"/>
  <c r="AC11" i="15"/>
  <c r="AC12" i="15"/>
  <c r="AC13" i="15"/>
  <c r="AC14" i="15"/>
  <c r="AC15" i="15"/>
  <c r="AC16" i="15"/>
  <c r="AC17" i="15"/>
  <c r="T7" i="15"/>
  <c r="T8" i="15"/>
  <c r="T9" i="15"/>
  <c r="T10" i="15"/>
  <c r="T11" i="15"/>
  <c r="T12" i="15"/>
  <c r="T13" i="15"/>
  <c r="T14" i="15"/>
  <c r="T15" i="15"/>
  <c r="T16" i="15"/>
  <c r="T17" i="15"/>
  <c r="L7" i="15"/>
  <c r="L9" i="15"/>
  <c r="L10" i="15"/>
  <c r="L11" i="15"/>
  <c r="L12" i="15"/>
  <c r="L13" i="15"/>
  <c r="L14" i="15"/>
  <c r="L15" i="15"/>
  <c r="L16" i="15"/>
  <c r="L17" i="15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AM7" i="15"/>
  <c r="AM8" i="15"/>
  <c r="AM9" i="15"/>
  <c r="AM10" i="15"/>
  <c r="AM11" i="15"/>
  <c r="AM12" i="15"/>
  <c r="AM13" i="15"/>
  <c r="AM14" i="15"/>
  <c r="AM15" i="15"/>
  <c r="AM16" i="15"/>
  <c r="AM17" i="15"/>
  <c r="F17" i="15"/>
  <c r="F16" i="15"/>
  <c r="F15" i="15"/>
  <c r="F14" i="15"/>
  <c r="F13" i="15"/>
  <c r="F12" i="15"/>
  <c r="F11" i="15"/>
  <c r="F10" i="15"/>
  <c r="F9" i="15"/>
  <c r="F8" i="15"/>
  <c r="F7" i="15"/>
  <c r="C14" i="10" l="1"/>
  <c r="E14" i="10" s="1"/>
  <c r="C15" i="10"/>
  <c r="E15" i="10" s="1"/>
  <c r="AM34" i="15"/>
  <c r="D20" i="15" s="1"/>
  <c r="E43" i="15"/>
  <c r="D36" i="15" s="1"/>
  <c r="AM18" i="15"/>
  <c r="D2" i="15" s="1"/>
  <c r="U50" i="14"/>
  <c r="E28" i="14" s="1"/>
  <c r="U26" i="14"/>
  <c r="E4" i="14" s="1"/>
  <c r="D4" i="15" l="1"/>
  <c r="C114" i="10"/>
  <c r="C106" i="10" s="1"/>
  <c r="C104" i="10"/>
  <c r="C96" i="10" s="1"/>
  <c r="C94" i="10"/>
  <c r="C86" i="10" s="1"/>
  <c r="C64" i="10"/>
  <c r="C56" i="10" s="1"/>
  <c r="C54" i="10"/>
  <c r="C46" i="10" s="1"/>
  <c r="C18" i="10" l="1"/>
  <c r="C17" i="10"/>
  <c r="C16" i="10"/>
  <c r="E16" i="10" l="1"/>
  <c r="E17" i="10"/>
  <c r="E18" i="10"/>
  <c r="C13" i="10"/>
  <c r="C12" i="10"/>
  <c r="E27" i="10"/>
  <c r="E28" i="10"/>
  <c r="E29" i="10"/>
  <c r="E30" i="10"/>
  <c r="E31" i="10"/>
  <c r="F63" i="14"/>
  <c r="E2" i="14" s="1"/>
  <c r="E52" i="14" l="1"/>
  <c r="E12" i="10"/>
  <c r="E13" i="10"/>
  <c r="E32" i="10"/>
  <c r="C24" i="10" s="1"/>
  <c r="C9" i="10" l="1"/>
  <c r="C10" i="10" l="1"/>
  <c r="E9" i="10"/>
  <c r="C4" i="18"/>
  <c r="E10" i="10" l="1"/>
  <c r="C44" i="10"/>
  <c r="C36" i="10" s="1"/>
  <c r="C11" i="10" l="1"/>
  <c r="E11" i="10" s="1"/>
  <c r="AJ7" i="15"/>
  <c r="AJ8" i="15"/>
  <c r="AJ9" i="15"/>
  <c r="AJ10" i="15"/>
  <c r="AJ11" i="15"/>
  <c r="AJ12" i="15"/>
  <c r="AJ13" i="15"/>
  <c r="AJ14" i="15"/>
  <c r="AJ15" i="15"/>
  <c r="AJ16" i="15"/>
  <c r="AJ17" i="15"/>
  <c r="AH7" i="15"/>
  <c r="AH8" i="15"/>
  <c r="AH9" i="15"/>
  <c r="AH10" i="15"/>
  <c r="AH11" i="15"/>
  <c r="AH12" i="15"/>
  <c r="AH13" i="15"/>
  <c r="AH14" i="15"/>
  <c r="AH15" i="15"/>
  <c r="AH16" i="15"/>
  <c r="AH17" i="15"/>
  <c r="R6" i="14"/>
  <c r="AF7" i="15"/>
  <c r="AF8" i="15"/>
  <c r="AF9" i="15"/>
  <c r="AF10" i="15"/>
  <c r="AF11" i="15"/>
  <c r="AF12" i="15"/>
  <c r="AF13" i="15"/>
  <c r="AF14" i="15"/>
  <c r="AF15" i="15"/>
  <c r="AF16" i="15"/>
  <c r="AF17" i="15"/>
  <c r="P6" i="14"/>
  <c r="AD7" i="15"/>
  <c r="AD8" i="15"/>
  <c r="AD9" i="15"/>
  <c r="AD10" i="15"/>
  <c r="AD11" i="15"/>
  <c r="AD12" i="15"/>
  <c r="AD13" i="15"/>
  <c r="AD14" i="15"/>
  <c r="AD15" i="15"/>
  <c r="AD16" i="15"/>
  <c r="AD17" i="15"/>
  <c r="N6" i="14"/>
  <c r="AB7" i="15"/>
  <c r="AB8" i="15"/>
  <c r="AB9" i="15"/>
  <c r="AB10" i="15"/>
  <c r="AB11" i="15"/>
  <c r="AB12" i="15"/>
  <c r="AB13" i="15"/>
  <c r="AB14" i="15"/>
  <c r="AB15" i="15"/>
  <c r="AB16" i="15"/>
  <c r="AB17" i="15"/>
  <c r="L6" i="14"/>
  <c r="Z7" i="15"/>
  <c r="Z8" i="15"/>
  <c r="Z9" i="15"/>
  <c r="Z10" i="15"/>
  <c r="Z11" i="15"/>
  <c r="Z12" i="15"/>
  <c r="Z13" i="15"/>
  <c r="Z14" i="15"/>
  <c r="Z15" i="15"/>
  <c r="Z16" i="15"/>
  <c r="Z17" i="15"/>
  <c r="J6" i="14"/>
  <c r="C20" i="10" l="1"/>
  <c r="D13" i="10" s="1"/>
  <c r="C19" i="10"/>
  <c r="E19" i="10"/>
  <c r="E20" i="10"/>
  <c r="C22" i="10" s="1"/>
  <c r="Q17" i="15"/>
  <c r="Q16" i="15"/>
  <c r="Q15" i="15"/>
  <c r="Q14" i="15"/>
  <c r="Q13" i="15"/>
  <c r="Q12" i="15"/>
  <c r="Q11" i="15"/>
  <c r="Q10" i="15"/>
  <c r="Q9" i="15"/>
  <c r="Q8" i="15"/>
  <c r="Q7" i="15"/>
  <c r="I17" i="15"/>
  <c r="K17" i="15"/>
  <c r="O17" i="15"/>
  <c r="S17" i="15"/>
  <c r="I16" i="15"/>
  <c r="K16" i="15"/>
  <c r="O16" i="15"/>
  <c r="S16" i="15"/>
  <c r="I15" i="15"/>
  <c r="K15" i="15"/>
  <c r="O15" i="15"/>
  <c r="S15" i="15"/>
  <c r="I14" i="15"/>
  <c r="K14" i="15"/>
  <c r="O14" i="15"/>
  <c r="S14" i="15"/>
  <c r="I13" i="15"/>
  <c r="K13" i="15"/>
  <c r="O13" i="15"/>
  <c r="S13" i="15"/>
  <c r="I12" i="15"/>
  <c r="K12" i="15"/>
  <c r="O12" i="15"/>
  <c r="S12" i="15"/>
  <c r="J25" i="14"/>
  <c r="L25" i="14"/>
  <c r="N25" i="14"/>
  <c r="P25" i="14"/>
  <c r="R25" i="14"/>
  <c r="T25" i="14"/>
  <c r="J24" i="14"/>
  <c r="L24" i="14"/>
  <c r="N24" i="14"/>
  <c r="P24" i="14"/>
  <c r="R24" i="14"/>
  <c r="T24" i="14"/>
  <c r="J23" i="14"/>
  <c r="L23" i="14"/>
  <c r="N23" i="14"/>
  <c r="P23" i="14"/>
  <c r="R23" i="14"/>
  <c r="T23" i="14"/>
  <c r="J22" i="14"/>
  <c r="L22" i="14"/>
  <c r="N22" i="14"/>
  <c r="P22" i="14"/>
  <c r="R22" i="14"/>
  <c r="T22" i="14"/>
  <c r="J21" i="14"/>
  <c r="L21" i="14"/>
  <c r="N21" i="14"/>
  <c r="P21" i="14"/>
  <c r="R21" i="14"/>
  <c r="T21" i="14"/>
  <c r="J20" i="14"/>
  <c r="L20" i="14"/>
  <c r="N20" i="14"/>
  <c r="P20" i="14"/>
  <c r="R20" i="14"/>
  <c r="T20" i="14"/>
  <c r="J19" i="14"/>
  <c r="L19" i="14"/>
  <c r="N19" i="14"/>
  <c r="P19" i="14"/>
  <c r="R19" i="14"/>
  <c r="T19" i="14"/>
  <c r="J18" i="14"/>
  <c r="L18" i="14"/>
  <c r="N18" i="14"/>
  <c r="P18" i="14"/>
  <c r="R18" i="14"/>
  <c r="T18" i="14"/>
  <c r="J17" i="14"/>
  <c r="L17" i="14"/>
  <c r="N17" i="14"/>
  <c r="P17" i="14"/>
  <c r="R17" i="14"/>
  <c r="T17" i="14"/>
  <c r="J16" i="14"/>
  <c r="L16" i="14"/>
  <c r="N16" i="14"/>
  <c r="P16" i="14"/>
  <c r="R16" i="14"/>
  <c r="T16" i="14"/>
  <c r="J15" i="14"/>
  <c r="L15" i="14"/>
  <c r="N15" i="14"/>
  <c r="P15" i="14"/>
  <c r="R15" i="14"/>
  <c r="T15" i="14"/>
  <c r="J14" i="14"/>
  <c r="L14" i="14"/>
  <c r="N14" i="14"/>
  <c r="P14" i="14"/>
  <c r="R14" i="14"/>
  <c r="T14" i="14"/>
  <c r="J13" i="14"/>
  <c r="L13" i="14"/>
  <c r="N13" i="14"/>
  <c r="P13" i="14"/>
  <c r="R13" i="14"/>
  <c r="T13" i="14"/>
  <c r="J12" i="14"/>
  <c r="L12" i="14"/>
  <c r="N12" i="14"/>
  <c r="P12" i="14"/>
  <c r="R12" i="14"/>
  <c r="T12" i="14"/>
  <c r="D16" i="10" l="1"/>
  <c r="D17" i="10"/>
  <c r="D18" i="10"/>
  <c r="D14" i="10"/>
  <c r="D15" i="10"/>
  <c r="D9" i="10"/>
  <c r="D10" i="10" s="1"/>
  <c r="D11" i="10"/>
  <c r="D12" i="10"/>
  <c r="C34" i="10"/>
  <c r="J11" i="14"/>
  <c r="L11" i="14"/>
  <c r="N11" i="14"/>
  <c r="P11" i="14"/>
  <c r="R11" i="14"/>
  <c r="T11" i="14"/>
  <c r="D19" i="10" l="1"/>
  <c r="B7" i="10" s="1"/>
  <c r="D20" i="10"/>
  <c r="K42" i="15"/>
  <c r="K41" i="15"/>
  <c r="I11" i="15"/>
  <c r="K11" i="15"/>
  <c r="O11" i="15"/>
  <c r="S11" i="15"/>
  <c r="I10" i="15"/>
  <c r="K10" i="15"/>
  <c r="O10" i="15"/>
  <c r="S10" i="15"/>
  <c r="I9" i="15"/>
  <c r="K9" i="15"/>
  <c r="O9" i="15"/>
  <c r="S9" i="15"/>
  <c r="I8" i="15"/>
  <c r="K8" i="15"/>
  <c r="O8" i="15"/>
  <c r="S8" i="15"/>
  <c r="J10" i="14"/>
  <c r="L10" i="14"/>
  <c r="N10" i="14"/>
  <c r="P10" i="14"/>
  <c r="R10" i="14"/>
  <c r="T10" i="14"/>
  <c r="J9" i="14"/>
  <c r="L9" i="14"/>
  <c r="N9" i="14"/>
  <c r="P9" i="14"/>
  <c r="R9" i="14"/>
  <c r="T9" i="14"/>
  <c r="J8" i="14"/>
  <c r="L8" i="14"/>
  <c r="N8" i="14"/>
  <c r="P8" i="14"/>
  <c r="R8" i="14"/>
  <c r="T8" i="14"/>
  <c r="J7" i="14"/>
  <c r="L7" i="14"/>
  <c r="N7" i="14"/>
  <c r="P7" i="14"/>
  <c r="R7" i="14"/>
  <c r="T7" i="14"/>
  <c r="B7" i="18" l="1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C2" i="18" l="1"/>
  <c r="C3" i="18"/>
  <c r="L38" i="15" l="1"/>
  <c r="L39" i="15"/>
  <c r="K38" i="15"/>
  <c r="K39" i="15"/>
  <c r="K40" i="15"/>
  <c r="S7" i="15" l="1"/>
  <c r="O7" i="15"/>
  <c r="K7" i="15"/>
  <c r="I7" i="15"/>
  <c r="T6" i="14"/>
</calcChain>
</file>

<file path=xl/sharedStrings.xml><?xml version="1.0" encoding="utf-8"?>
<sst xmlns="http://schemas.openxmlformats.org/spreadsheetml/2006/main" count="903" uniqueCount="482">
  <si>
    <t>Fee-for-Service Budget</t>
  </si>
  <si>
    <t>Contract ID #</t>
  </si>
  <si>
    <t>Currency</t>
  </si>
  <si>
    <t>Foreign Exchange (FOREX) Rate</t>
  </si>
  <si>
    <t>FOREX Date</t>
  </si>
  <si>
    <t>Percentage of Total</t>
  </si>
  <si>
    <t>USD</t>
  </si>
  <si>
    <t>Fees</t>
  </si>
  <si>
    <t>Travel</t>
  </si>
  <si>
    <t>Meetings &amp; Conferences</t>
  </si>
  <si>
    <t>Communications &amp; Materials</t>
  </si>
  <si>
    <t>Equipment</t>
  </si>
  <si>
    <t>Other</t>
  </si>
  <si>
    <t>Total</t>
  </si>
  <si>
    <t>Expenses</t>
  </si>
  <si>
    <t>Amount</t>
  </si>
  <si>
    <t>Communications and Materials</t>
  </si>
  <si>
    <t>Purpose and Description</t>
  </si>
  <si>
    <t>Equipment Expenses</t>
  </si>
  <si>
    <t>Other Expenses</t>
  </si>
  <si>
    <t>Name(s)</t>
  </si>
  <si>
    <t>Purpose of travel</t>
  </si>
  <si>
    <t>Origin</t>
  </si>
  <si>
    <t>Destination</t>
  </si>
  <si>
    <t>Intercity Travel 
(Total for Flights, Train etc.)</t>
  </si>
  <si>
    <t>Hotel 
(Per night)</t>
  </si>
  <si>
    <t>Meals 
(Per day)</t>
  </si>
  <si>
    <t>Ground Transportation (Per day)</t>
  </si>
  <si>
    <t>Column1</t>
  </si>
  <si>
    <t>Column2</t>
  </si>
  <si>
    <t>Cost per Trip</t>
  </si>
  <si>
    <t>Column3</t>
  </si>
  <si>
    <t>Column4</t>
  </si>
  <si>
    <t>Total per Trip</t>
  </si>
  <si>
    <t>Column6</t>
  </si>
  <si>
    <t>Column7</t>
  </si>
  <si>
    <t>TOTAL</t>
  </si>
  <si>
    <t>Other Travel Costs</t>
  </si>
  <si>
    <t>Description</t>
  </si>
  <si>
    <t>Cost</t>
  </si>
  <si>
    <t>Quantity</t>
  </si>
  <si>
    <t>Column9</t>
  </si>
  <si>
    <t>Meeting Description</t>
  </si>
  <si>
    <t>Rental Costs</t>
  </si>
  <si>
    <t>Catering Costs</t>
  </si>
  <si>
    <t>Third Party Travel</t>
  </si>
  <si>
    <t>Conference / Meeting Name</t>
  </si>
  <si>
    <t>Purpose</t>
  </si>
  <si>
    <t>Location</t>
  </si>
  <si>
    <t>Event space rental 
(Per day)</t>
  </si>
  <si>
    <t>Audio / Visual rental 
(Per day)</t>
  </si>
  <si>
    <t>Total Rental</t>
  </si>
  <si>
    <t>Column5</t>
  </si>
  <si>
    <t>Food / Beverages 
(Per Person)</t>
  </si>
  <si>
    <t>Column62</t>
  </si>
  <si>
    <t>Total Catering</t>
  </si>
  <si>
    <t>Column915</t>
  </si>
  <si>
    <t>Column914</t>
  </si>
  <si>
    <t>Column52</t>
  </si>
  <si>
    <t>Column73</t>
  </si>
  <si>
    <t>Column82</t>
  </si>
  <si>
    <t>Total Third Party Travel</t>
  </si>
  <si>
    <t>Column32</t>
  </si>
  <si>
    <t>Other Conferences and Meetings Costs</t>
  </si>
  <si>
    <t>Column511</t>
  </si>
  <si>
    <t>Column510</t>
  </si>
  <si>
    <t>Column53</t>
  </si>
  <si>
    <t>Column54</t>
  </si>
  <si>
    <t>Column55</t>
  </si>
  <si>
    <t>Column56</t>
  </si>
  <si>
    <t>Column57</t>
  </si>
  <si>
    <t>Column58</t>
  </si>
  <si>
    <t>Column59</t>
  </si>
  <si>
    <t>Currencies</t>
  </si>
  <si>
    <t>Country:</t>
  </si>
  <si>
    <t>Currency:</t>
  </si>
  <si>
    <t>FOREX:</t>
  </si>
  <si>
    <t>Country - Name, ISO</t>
  </si>
  <si>
    <t>Country</t>
  </si>
  <si>
    <t>Country of Currency</t>
  </si>
  <si>
    <t>Currency Name</t>
  </si>
  <si>
    <t>ISO Code</t>
  </si>
  <si>
    <t>Symbol</t>
  </si>
  <si>
    <t>United States</t>
  </si>
  <si>
    <t>Dollar</t>
  </si>
  <si>
    <t>$</t>
  </si>
  <si>
    <t>Afghanistan</t>
  </si>
  <si>
    <t>Afghani</t>
  </si>
  <si>
    <t>AFN</t>
  </si>
  <si>
    <t>؋</t>
  </si>
  <si>
    <t>Albania</t>
  </si>
  <si>
    <t>Lek</t>
  </si>
  <si>
    <t>ALL</t>
  </si>
  <si>
    <t>Argentina</t>
  </si>
  <si>
    <t>Peso</t>
  </si>
  <si>
    <t>ARS</t>
  </si>
  <si>
    <t>Aruba</t>
  </si>
  <si>
    <t>Guilder</t>
  </si>
  <si>
    <t>AWG</t>
  </si>
  <si>
    <t>ƒ</t>
  </si>
  <si>
    <t>Australia</t>
  </si>
  <si>
    <t>AUD</t>
  </si>
  <si>
    <t>Austria</t>
  </si>
  <si>
    <t>Euro Member</t>
  </si>
  <si>
    <t>Euro</t>
  </si>
  <si>
    <t>EUR</t>
  </si>
  <si>
    <t>€</t>
  </si>
  <si>
    <t>Azerbaijan</t>
  </si>
  <si>
    <t>Manat</t>
  </si>
  <si>
    <t>AZN</t>
  </si>
  <si>
    <t>₼</t>
  </si>
  <si>
    <t>Bahamas</t>
  </si>
  <si>
    <t>BSD</t>
  </si>
  <si>
    <t>Barbados</t>
  </si>
  <si>
    <t>BBD</t>
  </si>
  <si>
    <t>Belarus</t>
  </si>
  <si>
    <t>Ruble</t>
  </si>
  <si>
    <t>BYR</t>
  </si>
  <si>
    <t>p.</t>
  </si>
  <si>
    <t>Belgium</t>
  </si>
  <si>
    <t>Belize</t>
  </si>
  <si>
    <t>BZD</t>
  </si>
  <si>
    <t>BZ$</t>
  </si>
  <si>
    <t>Bermuda</t>
  </si>
  <si>
    <t>BMD</t>
  </si>
  <si>
    <t>Bolivia</t>
  </si>
  <si>
    <t>Boliviano</t>
  </si>
  <si>
    <t>BOB</t>
  </si>
  <si>
    <t>$b</t>
  </si>
  <si>
    <t>Bosnia and Herzegovina</t>
  </si>
  <si>
    <t>Convertible Marka</t>
  </si>
  <si>
    <t>BAM</t>
  </si>
  <si>
    <t>KM</t>
  </si>
  <si>
    <t>Botswana</t>
  </si>
  <si>
    <t>Pula</t>
  </si>
  <si>
    <t>BWP</t>
  </si>
  <si>
    <t>P</t>
  </si>
  <si>
    <t>Brazil</t>
  </si>
  <si>
    <t>Real</t>
  </si>
  <si>
    <t>BRL</t>
  </si>
  <si>
    <t>R$</t>
  </si>
  <si>
    <t>Brunei</t>
  </si>
  <si>
    <t>Darussalam Dollar</t>
  </si>
  <si>
    <t>BND</t>
  </si>
  <si>
    <t>Bulgaria</t>
  </si>
  <si>
    <t>Lev</t>
  </si>
  <si>
    <t>BGN</t>
  </si>
  <si>
    <t>лв</t>
  </si>
  <si>
    <t>Cambodia</t>
  </si>
  <si>
    <t>Riel</t>
  </si>
  <si>
    <t>KHR</t>
  </si>
  <si>
    <t>៛</t>
  </si>
  <si>
    <t>Canada</t>
  </si>
  <si>
    <t>CAD</t>
  </si>
  <si>
    <t>Cayman</t>
  </si>
  <si>
    <t>KYD</t>
  </si>
  <si>
    <t>Chile</t>
  </si>
  <si>
    <t>CLP</t>
  </si>
  <si>
    <t>China</t>
  </si>
  <si>
    <t>Yuan Renminbi</t>
  </si>
  <si>
    <t>CNY</t>
  </si>
  <si>
    <t>¥</t>
  </si>
  <si>
    <t>Colombia</t>
  </si>
  <si>
    <t>COP</t>
  </si>
  <si>
    <t>Costa Rica</t>
  </si>
  <si>
    <t>Colon</t>
  </si>
  <si>
    <t>CRC</t>
  </si>
  <si>
    <t>₡</t>
  </si>
  <si>
    <t>Croatia</t>
  </si>
  <si>
    <t>Kuna</t>
  </si>
  <si>
    <t>HRK</t>
  </si>
  <si>
    <t>kn</t>
  </si>
  <si>
    <t>Cuba</t>
  </si>
  <si>
    <t>CUP</t>
  </si>
  <si>
    <t>₱</t>
  </si>
  <si>
    <t>Cyprus</t>
  </si>
  <si>
    <t>Czech Republic</t>
  </si>
  <si>
    <t>Koruna</t>
  </si>
  <si>
    <t>CZK</t>
  </si>
  <si>
    <t>Kč</t>
  </si>
  <si>
    <t>Denmark</t>
  </si>
  <si>
    <t>Krone</t>
  </si>
  <si>
    <t>DKK</t>
  </si>
  <si>
    <t>kr</t>
  </si>
  <si>
    <t>Dominican Republic</t>
  </si>
  <si>
    <t>DOP</t>
  </si>
  <si>
    <t>RD$</t>
  </si>
  <si>
    <t>East Caribbean</t>
  </si>
  <si>
    <t>XCD</t>
  </si>
  <si>
    <t>Egypt</t>
  </si>
  <si>
    <t>Pound</t>
  </si>
  <si>
    <t>EGP</t>
  </si>
  <si>
    <t>£</t>
  </si>
  <si>
    <t>El Salvador</t>
  </si>
  <si>
    <t>SVC</t>
  </si>
  <si>
    <t>Estonia</t>
  </si>
  <si>
    <t>Kroon</t>
  </si>
  <si>
    <t>EEK</t>
  </si>
  <si>
    <t>Falkland Islands</t>
  </si>
  <si>
    <t>FKP</t>
  </si>
  <si>
    <t>Fiji</t>
  </si>
  <si>
    <t>FJD</t>
  </si>
  <si>
    <t>Finland</t>
  </si>
  <si>
    <t>France</t>
  </si>
  <si>
    <t>French Polynesia</t>
  </si>
  <si>
    <t>CFP Franc</t>
  </si>
  <si>
    <t>XPF</t>
  </si>
  <si>
    <t>F</t>
  </si>
  <si>
    <t>Georgia</t>
  </si>
  <si>
    <t>Lari</t>
  </si>
  <si>
    <t>GEL</t>
  </si>
  <si>
    <t>₾</t>
  </si>
  <si>
    <t>Germany</t>
  </si>
  <si>
    <t>Ghana</t>
  </si>
  <si>
    <t>Cedis</t>
  </si>
  <si>
    <t>GHC</t>
  </si>
  <si>
    <t>¢</t>
  </si>
  <si>
    <t>Gibraltar</t>
  </si>
  <si>
    <t>GIP</t>
  </si>
  <si>
    <t>Greece</t>
  </si>
  <si>
    <t>Guatemala</t>
  </si>
  <si>
    <t>Quetzal</t>
  </si>
  <si>
    <t>GTQ</t>
  </si>
  <si>
    <t>Q</t>
  </si>
  <si>
    <t>Guernsey</t>
  </si>
  <si>
    <t>GGP</t>
  </si>
  <si>
    <t>Guyana</t>
  </si>
  <si>
    <t>GYD</t>
  </si>
  <si>
    <t>Honduras</t>
  </si>
  <si>
    <t>Lempira</t>
  </si>
  <si>
    <t>HNL</t>
  </si>
  <si>
    <t>L</t>
  </si>
  <si>
    <t>Hong Kong</t>
  </si>
  <si>
    <t>HKD</t>
  </si>
  <si>
    <t>Hungary</t>
  </si>
  <si>
    <t>Forint</t>
  </si>
  <si>
    <t>HUF</t>
  </si>
  <si>
    <t>Ft</t>
  </si>
  <si>
    <t>Iceland</t>
  </si>
  <si>
    <t>Krona</t>
  </si>
  <si>
    <t>ISK</t>
  </si>
  <si>
    <t>India</t>
  </si>
  <si>
    <t>Rupee</t>
  </si>
  <si>
    <t>INR</t>
  </si>
  <si>
    <t>₹</t>
  </si>
  <si>
    <t>Indonesia</t>
  </si>
  <si>
    <t>Rupiah</t>
  </si>
  <si>
    <t>IDR</t>
  </si>
  <si>
    <t>Rp</t>
  </si>
  <si>
    <t>Iran</t>
  </si>
  <si>
    <t>Rial</t>
  </si>
  <si>
    <t>IRR</t>
  </si>
  <si>
    <t>﷼</t>
  </si>
  <si>
    <t>Ireland</t>
  </si>
  <si>
    <t>Isle of Man</t>
  </si>
  <si>
    <t>IMP</t>
  </si>
  <si>
    <t>Israel</t>
  </si>
  <si>
    <t>Shekel</t>
  </si>
  <si>
    <t>ILS</t>
  </si>
  <si>
    <t>₪</t>
  </si>
  <si>
    <t>Italy</t>
  </si>
  <si>
    <t>Jamaica</t>
  </si>
  <si>
    <t>JMD</t>
  </si>
  <si>
    <t>J$</t>
  </si>
  <si>
    <t>Japan</t>
  </si>
  <si>
    <t>Yen</t>
  </si>
  <si>
    <t>JPY</t>
  </si>
  <si>
    <t>Jersey</t>
  </si>
  <si>
    <t>JEP</t>
  </si>
  <si>
    <t>Kazakhstan</t>
  </si>
  <si>
    <t>Tenge</t>
  </si>
  <si>
    <t>KZT</t>
  </si>
  <si>
    <t>Korea (North)</t>
  </si>
  <si>
    <t>Won</t>
  </si>
  <si>
    <t>KPW</t>
  </si>
  <si>
    <t>₩</t>
  </si>
  <si>
    <t>Korea (South)</t>
  </si>
  <si>
    <t>KRW</t>
  </si>
  <si>
    <t>Kyrgyzstan</t>
  </si>
  <si>
    <t>Som</t>
  </si>
  <si>
    <t>KGS</t>
  </si>
  <si>
    <t>Laos</t>
  </si>
  <si>
    <t>Kip</t>
  </si>
  <si>
    <t>LAK</t>
  </si>
  <si>
    <t>₭</t>
  </si>
  <si>
    <t>Latvia</t>
  </si>
  <si>
    <t>Lat</t>
  </si>
  <si>
    <t>LVL</t>
  </si>
  <si>
    <t>Ls</t>
  </si>
  <si>
    <t>Lebanon</t>
  </si>
  <si>
    <t>LBP</t>
  </si>
  <si>
    <t>Liberia</t>
  </si>
  <si>
    <t>LRD</t>
  </si>
  <si>
    <t>Lithuania</t>
  </si>
  <si>
    <t>Litas</t>
  </si>
  <si>
    <t>LTL</t>
  </si>
  <si>
    <t>Lt</t>
  </si>
  <si>
    <t>Luxembourg</t>
  </si>
  <si>
    <t>Macedonia</t>
  </si>
  <si>
    <t>Denar</t>
  </si>
  <si>
    <t>MKD</t>
  </si>
  <si>
    <t>ден</t>
  </si>
  <si>
    <t>Malaysia</t>
  </si>
  <si>
    <t>Ringgit</t>
  </si>
  <si>
    <t>MYR</t>
  </si>
  <si>
    <t>RM</t>
  </si>
  <si>
    <t>Malta</t>
  </si>
  <si>
    <t>Mauritius</t>
  </si>
  <si>
    <t>MUR</t>
  </si>
  <si>
    <t>₨</t>
  </si>
  <si>
    <t>Mexico</t>
  </si>
  <si>
    <t>MXN</t>
  </si>
  <si>
    <t>Mongolia</t>
  </si>
  <si>
    <t>Tughrik</t>
  </si>
  <si>
    <t>MNT</t>
  </si>
  <si>
    <t>₮</t>
  </si>
  <si>
    <t>Mozambique</t>
  </si>
  <si>
    <t>Metical</t>
  </si>
  <si>
    <t>MZN</t>
  </si>
  <si>
    <t>MT</t>
  </si>
  <si>
    <t>Namibia</t>
  </si>
  <si>
    <t>NAD</t>
  </si>
  <si>
    <t>Nepal</t>
  </si>
  <si>
    <t>NPR</t>
  </si>
  <si>
    <t>Netherlands</t>
  </si>
  <si>
    <t>Antilles Guilder</t>
  </si>
  <si>
    <t>ANG</t>
  </si>
  <si>
    <t>New Caledonia</t>
  </si>
  <si>
    <t>New Zealand</t>
  </si>
  <si>
    <t>NZD</t>
  </si>
  <si>
    <t>Nicaragua</t>
  </si>
  <si>
    <t>Cordoba</t>
  </si>
  <si>
    <t>NIO</t>
  </si>
  <si>
    <t>C$</t>
  </si>
  <si>
    <t>Nigeria</t>
  </si>
  <si>
    <t>Naira</t>
  </si>
  <si>
    <t>NGN</t>
  </si>
  <si>
    <t>₦</t>
  </si>
  <si>
    <t>Norway</t>
  </si>
  <si>
    <t>NOK</t>
  </si>
  <si>
    <t>Oman</t>
  </si>
  <si>
    <t>OMR</t>
  </si>
  <si>
    <t>Pakistan</t>
  </si>
  <si>
    <t>PKR</t>
  </si>
  <si>
    <t>Panama</t>
  </si>
  <si>
    <t>Balboa</t>
  </si>
  <si>
    <t>PAB</t>
  </si>
  <si>
    <t>B/.</t>
  </si>
  <si>
    <t>Paraguay</t>
  </si>
  <si>
    <t>Guarani</t>
  </si>
  <si>
    <t>PYG</t>
  </si>
  <si>
    <t>Gs</t>
  </si>
  <si>
    <t>Peru</t>
  </si>
  <si>
    <t>Nuevo Sol</t>
  </si>
  <si>
    <t>PEN</t>
  </si>
  <si>
    <t>S/.</t>
  </si>
  <si>
    <t>Philippines</t>
  </si>
  <si>
    <t>PHP</t>
  </si>
  <si>
    <t>Poland</t>
  </si>
  <si>
    <t>Zloty</t>
  </si>
  <si>
    <t>PLN</t>
  </si>
  <si>
    <t>zł</t>
  </si>
  <si>
    <t>Portugal</t>
  </si>
  <si>
    <t>Qatar</t>
  </si>
  <si>
    <t>Riyal</t>
  </si>
  <si>
    <t>QAR</t>
  </si>
  <si>
    <t>Romania</t>
  </si>
  <si>
    <t>New Leu</t>
  </si>
  <si>
    <t>RON</t>
  </si>
  <si>
    <t>lei</t>
  </si>
  <si>
    <t>Russia</t>
  </si>
  <si>
    <t>RUB</t>
  </si>
  <si>
    <t>₽</t>
  </si>
  <si>
    <t>Saint Helena</t>
  </si>
  <si>
    <t>SHP</t>
  </si>
  <si>
    <t>Saudi Arabia</t>
  </si>
  <si>
    <t>SAR</t>
  </si>
  <si>
    <t>Serbia</t>
  </si>
  <si>
    <t>Dinar</t>
  </si>
  <si>
    <t>RSD</t>
  </si>
  <si>
    <t>Дин.</t>
  </si>
  <si>
    <t>Seychelles</t>
  </si>
  <si>
    <t>SCR</t>
  </si>
  <si>
    <t>Singapore</t>
  </si>
  <si>
    <t>SGD</t>
  </si>
  <si>
    <t>Slovakia</t>
  </si>
  <si>
    <t>Slovenia</t>
  </si>
  <si>
    <t>Solomon Islands</t>
  </si>
  <si>
    <t>SBD</t>
  </si>
  <si>
    <t>Somalia</t>
  </si>
  <si>
    <t>Shilling</t>
  </si>
  <si>
    <t>SOS</t>
  </si>
  <si>
    <t>S</t>
  </si>
  <si>
    <t>South Africa</t>
  </si>
  <si>
    <t>Rand</t>
  </si>
  <si>
    <t>ZAR</t>
  </si>
  <si>
    <t>Spain</t>
  </si>
  <si>
    <t>Sri Lanka</t>
  </si>
  <si>
    <t>LKR</t>
  </si>
  <si>
    <t>Suriname</t>
  </si>
  <si>
    <t>SRD</t>
  </si>
  <si>
    <t>Sweden</t>
  </si>
  <si>
    <t>SEK</t>
  </si>
  <si>
    <t>Switzerland</t>
  </si>
  <si>
    <t>Franc</t>
  </si>
  <si>
    <t>CHF</t>
  </si>
  <si>
    <t>Syria</t>
  </si>
  <si>
    <t>SYP</t>
  </si>
  <si>
    <t>Taiwan</t>
  </si>
  <si>
    <t>New Dollar</t>
  </si>
  <si>
    <t>TWD</t>
  </si>
  <si>
    <t>NT$</t>
  </si>
  <si>
    <t>Thailand</t>
  </si>
  <si>
    <t>Baht</t>
  </si>
  <si>
    <t>THB</t>
  </si>
  <si>
    <t>฿</t>
  </si>
  <si>
    <t>Trinidad and Tobago</t>
  </si>
  <si>
    <t>TTD</t>
  </si>
  <si>
    <t>TT$</t>
  </si>
  <si>
    <t>Turkey</t>
  </si>
  <si>
    <t>Lira</t>
  </si>
  <si>
    <t>TRL</t>
  </si>
  <si>
    <t>₺</t>
  </si>
  <si>
    <t>Tuvalu</t>
  </si>
  <si>
    <t>TVD</t>
  </si>
  <si>
    <t>Ukraine</t>
  </si>
  <si>
    <t>Hryvna</t>
  </si>
  <si>
    <t>UAH</t>
  </si>
  <si>
    <t>₴</t>
  </si>
  <si>
    <t>United Kingdom</t>
  </si>
  <si>
    <t>GBP</t>
  </si>
  <si>
    <t>Uruguay</t>
  </si>
  <si>
    <t>UYU</t>
  </si>
  <si>
    <t>$U</t>
  </si>
  <si>
    <t>Uzbekistan</t>
  </si>
  <si>
    <t>UZS</t>
  </si>
  <si>
    <t>Venezuela</t>
  </si>
  <si>
    <t>Bolivar Fuerte</t>
  </si>
  <si>
    <t>VEF</t>
  </si>
  <si>
    <t>Bs</t>
  </si>
  <si>
    <t>Viet Nam</t>
  </si>
  <si>
    <t>Dong</t>
  </si>
  <si>
    <t>VND</t>
  </si>
  <si>
    <t>₫</t>
  </si>
  <si>
    <t>Yemen</t>
  </si>
  <si>
    <t>YER</t>
  </si>
  <si>
    <t>Zimbabwe</t>
  </si>
  <si>
    <t>ZWD</t>
  </si>
  <si>
    <t>Z$</t>
  </si>
  <si>
    <t>Drop down list menu</t>
  </si>
  <si>
    <t>Staff Name (Position Title)</t>
  </si>
  <si>
    <t>Hourly Rate</t>
  </si>
  <si>
    <t># of Hours</t>
  </si>
  <si>
    <t>Daily Rate</t>
  </si>
  <si>
    <t># of Days</t>
  </si>
  <si>
    <t>Total Travel Expenses</t>
  </si>
  <si>
    <t>Column12</t>
  </si>
  <si>
    <t>Total Conferences &amp; Meetings</t>
  </si>
  <si>
    <t>Subcontractor Travel</t>
  </si>
  <si>
    <t>Subcontractor Fees</t>
  </si>
  <si>
    <t>Subcontractor Conferences and Meetings</t>
  </si>
  <si>
    <t>Subcontractor Meeting &amp; Conferences</t>
  </si>
  <si>
    <t>Staff Conferences and Meetings</t>
  </si>
  <si>
    <t>Expenses represent more than 20% of the budget. Please provide a detailed breakdown of the Travel and Conferences/Meeting expenses in the tabs provided.</t>
  </si>
  <si>
    <r>
      <t>Purpose and Description (</t>
    </r>
    <r>
      <rPr>
        <i/>
        <sz val="11"/>
        <rFont val="Times New Roman"/>
        <family val="1"/>
        <scheme val="minor"/>
      </rPr>
      <t>Please include destination, if known</t>
    </r>
    <r>
      <rPr>
        <sz val="11"/>
        <rFont val="Times New Roman"/>
        <family val="1"/>
        <scheme val="minor"/>
      </rPr>
      <t>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</si>
  <si>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destination, if known)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</si>
  <si>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rates/# of days/# of hours, if known)</t>
    </r>
  </si>
  <si>
    <t>- Please select the units used from this drop down -</t>
  </si>
  <si>
    <t>- Please select the rate used from this drop down -</t>
  </si>
  <si>
    <t xml:space="preserve">Staff Travel </t>
  </si>
  <si>
    <t>Staff Conferences / Meetings</t>
  </si>
  <si>
    <t># of days</t>
  </si>
  <si>
    <t># of travelers</t>
  </si>
  <si>
    <t># of trips</t>
  </si>
  <si>
    <t xml:space="preserve"># of Meetings </t>
  </si>
  <si>
    <t># of rental days</t>
  </si>
  <si>
    <t># of Attendees</t>
  </si>
  <si>
    <t># of catering days</t>
  </si>
  <si>
    <t># of travel days</t>
  </si>
  <si>
    <t xml:space="preserve"># of trips </t>
  </si>
  <si>
    <t>Contractor Name</t>
  </si>
  <si>
    <t>Staff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</si>
</sst>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[$USD]\ #,##0.00000"/>
    <numFmt numFmtId="167" formatCode="[$-409]mmmm\ d\,\ yyyy;@"/>
  </numFmts>
  <fonts count="32" x14ac:knownFonts="1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rgb="FF3F3F76"/>
      <name val="Times New Roman"/>
      <family val="2"/>
      <scheme val="minor"/>
    </font>
    <font>
      <b/>
      <sz val="11"/>
      <color rgb="FF3F3F3F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sz val="11"/>
      <name val="Times New Roman"/>
      <family val="2"/>
      <scheme val="minor"/>
    </font>
    <font>
      <sz val="18"/>
      <color theme="3"/>
      <name val="Times New Roman"/>
      <family val="2"/>
      <scheme val="major"/>
    </font>
    <font>
      <b/>
      <sz val="15"/>
      <name val="Times New Roman"/>
      <family val="2"/>
      <scheme val="minor"/>
    </font>
    <font>
      <b/>
      <sz val="13"/>
      <name val="Times New Roman"/>
      <family val="2"/>
      <scheme val="minor"/>
    </font>
    <font>
      <b/>
      <sz val="11"/>
      <color theme="0"/>
      <name val="Times New Roman"/>
      <family val="2"/>
      <scheme val="minor"/>
    </font>
    <font>
      <sz val="11"/>
      <color theme="0"/>
      <name val="Times New Roman"/>
      <family val="2"/>
      <scheme val="minor"/>
    </font>
    <font>
      <sz val="8"/>
      <name val="Times New Roman"/>
      <family val="2"/>
      <scheme val="minor"/>
    </font>
    <font>
      <sz val="24"/>
      <color theme="3"/>
      <name val="Times New Roman"/>
      <family val="1"/>
    </font>
    <font>
      <sz val="12"/>
      <color theme="1"/>
      <name val="Times New Roman"/>
      <family val="1"/>
    </font>
    <font>
      <sz val="11"/>
      <color theme="3"/>
      <name val="Times New Roman"/>
      <family val="2"/>
      <scheme val="major"/>
    </font>
    <font>
      <b/>
      <sz val="18"/>
      <color theme="3"/>
      <name val="Times New Roman"/>
      <family val="2"/>
      <scheme val="major"/>
    </font>
    <font>
      <b/>
      <sz val="11"/>
      <color rgb="FF3F3F76"/>
      <name val="Times New Roman"/>
      <family val="2"/>
      <scheme val="minor"/>
    </font>
    <font>
      <b/>
      <sz val="18"/>
      <name val="Times New Roman"/>
      <family val="2"/>
      <scheme val="minor"/>
    </font>
    <font>
      <sz val="18"/>
      <name val="Times New Roman"/>
      <family val="2"/>
      <scheme val="major"/>
    </font>
    <font>
      <i/>
      <sz val="11"/>
      <color theme="1"/>
      <name val="Times New Roman"/>
      <family val="1"/>
      <scheme val="minor"/>
    </font>
    <font>
      <sz val="11"/>
      <name val="Times New Roman"/>
      <family val="1"/>
      <scheme val="minor"/>
    </font>
    <font>
      <i/>
      <sz val="11"/>
      <name val="Times New Roman"/>
      <family val="1"/>
      <scheme val="minor"/>
    </font>
    <font>
      <b/>
      <sz val="11"/>
      <color theme="3"/>
      <name val="Times New Roman"/>
      <family val="2"/>
      <scheme val="minor"/>
    </font>
    <font>
      <b/>
      <sz val="11"/>
      <name val="Times New Roman"/>
      <family val="1"/>
      <scheme val="minor"/>
    </font>
    <font>
      <b/>
      <sz val="11"/>
      <color theme="1"/>
      <name val="Times New Roman"/>
      <family val="1"/>
      <scheme val="min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  <scheme val="minor"/>
    </font>
    <font>
      <b/>
      <sz val="18"/>
      <color theme="3"/>
      <name val="Times New Roman"/>
      <family val="1"/>
      <scheme val="major"/>
    </font>
    <font>
      <sz val="12"/>
      <color theme="1"/>
      <name val="Times New Roman"/>
      <family val="2"/>
      <scheme val="minor"/>
    </font>
    <font>
      <sz val="11"/>
      <color rgb="FFFF0000"/>
      <name val="Times New Roman"/>
      <family val="2"/>
      <scheme val="minor"/>
    </font>
    <font>
      <b/>
      <sz val="11"/>
      <color rgb="FF3F3F76"/>
      <name val="Times New Roman"/>
      <family val="1"/>
      <scheme val="minor"/>
    </font>
    <font>
      <b/>
      <sz val="14"/>
      <color rgb="FFFF0000"/>
      <name val="Times New Roman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7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theme="6"/>
      </left>
      <right/>
      <top/>
      <bottom style="thin">
        <color indexed="64"/>
      </bottom>
      <diagonal/>
    </border>
    <border>
      <left style="thin">
        <color theme="6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6" fillId="0" borderId="0" applyNumberFormat="0" applyFill="0" applyBorder="0" applyAlignment="0" applyProtection="0"/>
    <xf numFmtId="0" fontId="7" fillId="9" borderId="9" applyNumberFormat="0" applyAlignment="0" applyProtection="0"/>
    <xf numFmtId="0" fontId="8" fillId="8" borderId="5" applyNumberFormat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22" fillId="0" borderId="28" applyNumberFormat="0" applyFill="0" applyAlignment="0" applyProtection="0"/>
    <xf numFmtId="0" fontId="29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 vertical="center" wrapText="1"/>
    </xf>
    <xf numFmtId="9" fontId="4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9"/>
    <xf numFmtId="0" fontId="13" fillId="0" borderId="0" xfId="9" applyAlignment="1">
      <alignment horizontal="center"/>
    </xf>
    <xf numFmtId="0" fontId="13" fillId="0" borderId="0" xfId="9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165" fontId="4" fillId="0" borderId="0" xfId="0" quotePrefix="1" applyNumberFormat="1" applyFont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9" fontId="4" fillId="0" borderId="15" xfId="1" applyFont="1" applyBorder="1" applyAlignment="1">
      <alignment horizontal="center" vertical="center" wrapText="1"/>
    </xf>
    <xf numFmtId="0" fontId="0" fillId="0" borderId="0" xfId="0" quotePrefix="1"/>
    <xf numFmtId="0" fontId="2" fillId="0" borderId="13" xfId="2" applyFill="1" applyBorder="1" applyAlignment="1" applyProtection="1">
      <alignment horizontal="left" vertical="center" wrapText="1"/>
      <protection locked="0"/>
    </xf>
    <xf numFmtId="165" fontId="2" fillId="0" borderId="13" xfId="2" applyNumberFormat="1" applyFill="1" applyBorder="1" applyAlignment="1" applyProtection="1">
      <alignment horizontal="left" vertical="center" wrapText="1"/>
      <protection locked="0"/>
    </xf>
    <xf numFmtId="0" fontId="2" fillId="0" borderId="1" xfId="2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" fillId="0" borderId="0" xfId="2" applyFill="1" applyBorder="1" applyAlignment="1">
      <alignment horizontal="left"/>
    </xf>
    <xf numFmtId="0" fontId="8" fillId="0" borderId="0" xfId="6" applyFill="1" applyBorder="1" applyAlignment="1"/>
    <xf numFmtId="0" fontId="9" fillId="0" borderId="0" xfId="0" applyFont="1" applyAlignment="1">
      <alignment wrapText="1"/>
    </xf>
    <xf numFmtId="9" fontId="9" fillId="0" borderId="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2" fillId="0" borderId="1" xfId="2" applyFill="1" applyAlignment="1" applyProtection="1">
      <alignment vertical="center" wrapText="1"/>
      <protection locked="0"/>
    </xf>
    <xf numFmtId="0" fontId="2" fillId="0" borderId="1" xfId="2" applyNumberFormat="1" applyFill="1" applyAlignment="1" applyProtection="1">
      <alignment vertical="center" wrapText="1"/>
      <protection locked="0"/>
    </xf>
    <xf numFmtId="0" fontId="2" fillId="0" borderId="1" xfId="2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" fillId="0" borderId="1" xfId="2" applyFill="1" applyAlignment="1" applyProtection="1">
      <alignment vertical="center"/>
      <protection locked="0"/>
    </xf>
    <xf numFmtId="43" fontId="2" fillId="0" borderId="1" xfId="2" applyNumberFormat="1" applyFill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2" fillId="0" borderId="23" xfId="2" applyNumberFormat="1" applyFill="1" applyBorder="1" applyAlignment="1" applyProtection="1">
      <alignment horizontal="center" vertical="center"/>
      <protection locked="0"/>
    </xf>
    <xf numFmtId="0" fontId="2" fillId="0" borderId="4" xfId="2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 wrapText="1"/>
    </xf>
    <xf numFmtId="3" fontId="2" fillId="0" borderId="1" xfId="2" applyNumberForma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5" fontId="0" fillId="0" borderId="0" xfId="0" applyNumberFormat="1" applyAlignment="1">
      <alignment vertical="center"/>
    </xf>
    <xf numFmtId="0" fontId="8" fillId="8" borderId="6" xfId="6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0" fillId="0" borderId="0" xfId="0" applyNumberFormat="1" applyFont="1" applyAlignment="1">
      <alignment vertical="center"/>
    </xf>
    <xf numFmtId="165" fontId="8" fillId="8" borderId="8" xfId="6" applyNumberFormat="1" applyBorder="1" applyAlignment="1">
      <alignment horizontal="right" vertical="center"/>
    </xf>
    <xf numFmtId="0" fontId="22" fillId="0" borderId="0" xfId="1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7" applyFont="1" applyBorder="1" applyAlignment="1" applyProtection="1">
      <alignment horizontal="right" vertical="center" wrapText="1" indent="1"/>
    </xf>
    <xf numFmtId="9" fontId="20" fillId="6" borderId="23" xfId="1" applyFont="1" applyFill="1" applyBorder="1" applyAlignment="1" applyProtection="1">
      <alignment horizontal="right" vertical="center" wrapText="1" indent="1"/>
    </xf>
    <xf numFmtId="3" fontId="20" fillId="6" borderId="33" xfId="2" applyNumberFormat="1" applyFont="1" applyFill="1" applyBorder="1" applyAlignment="1" applyProtection="1">
      <alignment horizontal="right" vertical="center" wrapText="1" indent="1"/>
    </xf>
    <xf numFmtId="9" fontId="20" fillId="6" borderId="34" xfId="1" applyFont="1" applyFill="1" applyBorder="1" applyAlignment="1" applyProtection="1">
      <alignment horizontal="right" vertical="center" wrapText="1" indent="1"/>
    </xf>
    <xf numFmtId="3" fontId="20" fillId="6" borderId="36" xfId="2" applyNumberFormat="1" applyFont="1" applyFill="1" applyBorder="1" applyAlignment="1" applyProtection="1">
      <alignment horizontal="right" vertical="center" wrapText="1" indent="1"/>
    </xf>
    <xf numFmtId="3" fontId="20" fillId="6" borderId="38" xfId="2" applyNumberFormat="1" applyFont="1" applyFill="1" applyBorder="1" applyAlignment="1" applyProtection="1">
      <alignment horizontal="right" vertical="center" wrapText="1" indent="1"/>
    </xf>
    <xf numFmtId="9" fontId="20" fillId="6" borderId="39" xfId="1" applyFont="1" applyFill="1" applyBorder="1" applyAlignment="1" applyProtection="1">
      <alignment horizontal="right" vertical="center" wrapText="1" indent="1"/>
    </xf>
    <xf numFmtId="3" fontId="23" fillId="6" borderId="41" xfId="2" applyNumberFormat="1" applyFont="1" applyFill="1" applyBorder="1" applyAlignment="1" applyProtection="1">
      <alignment horizontal="right" vertical="center" wrapText="1" indent="1"/>
    </xf>
    <xf numFmtId="9" fontId="23" fillId="6" borderId="42" xfId="1" applyFont="1" applyFill="1" applyBorder="1" applyAlignment="1" applyProtection="1">
      <alignment horizontal="right" vertical="center" wrapText="1" indent="1"/>
    </xf>
    <xf numFmtId="3" fontId="24" fillId="0" borderId="0" xfId="0" applyNumberFormat="1" applyFont="1" applyAlignment="1">
      <alignment horizontal="right" indent="1"/>
    </xf>
    <xf numFmtId="9" fontId="24" fillId="0" borderId="0" xfId="1" applyFont="1" applyAlignment="1">
      <alignment horizontal="right" indent="1"/>
    </xf>
    <xf numFmtId="3" fontId="26" fillId="0" borderId="35" xfId="0" applyNumberFormat="1" applyFont="1" applyBorder="1" applyAlignment="1">
      <alignment horizontal="right" indent="1"/>
    </xf>
    <xf numFmtId="3" fontId="26" fillId="0" borderId="37" xfId="0" applyNumberFormat="1" applyFont="1" applyBorder="1" applyAlignment="1">
      <alignment horizontal="right" indent="1"/>
    </xf>
    <xf numFmtId="3" fontId="26" fillId="0" borderId="40" xfId="0" applyNumberFormat="1" applyFont="1" applyBorder="1" applyAlignment="1">
      <alignment horizontal="right" indent="1"/>
    </xf>
    <xf numFmtId="3" fontId="24" fillId="0" borderId="43" xfId="0" applyNumberFormat="1" applyFont="1" applyBorder="1" applyAlignment="1">
      <alignment horizontal="right" indent="1"/>
    </xf>
    <xf numFmtId="164" fontId="28" fillId="0" borderId="0" xfId="0" applyNumberFormat="1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3" fontId="20" fillId="6" borderId="41" xfId="2" applyNumberFormat="1" applyFont="1" applyFill="1" applyBorder="1" applyAlignment="1" applyProtection="1">
      <alignment horizontal="right" vertical="center" wrapText="1" indent="1"/>
    </xf>
    <xf numFmtId="9" fontId="20" fillId="6" borderId="42" xfId="1" applyFont="1" applyFill="1" applyBorder="1" applyAlignment="1" applyProtection="1">
      <alignment horizontal="right" vertical="center" wrapText="1" indent="1"/>
    </xf>
    <xf numFmtId="3" fontId="26" fillId="0" borderId="43" xfId="0" applyNumberFormat="1" applyFont="1" applyBorder="1" applyAlignment="1">
      <alignment horizontal="right" indent="1"/>
    </xf>
    <xf numFmtId="43" fontId="0" fillId="0" borderId="0" xfId="10" applyFont="1" applyAlignment="1">
      <alignment vertical="center"/>
    </xf>
    <xf numFmtId="0" fontId="0" fillId="0" borderId="0" xfId="0" applyAlignment="1">
      <alignment wrapText="1"/>
    </xf>
    <xf numFmtId="0" fontId="2" fillId="0" borderId="47" xfId="2" applyFill="1" applyBorder="1" applyAlignment="1" applyProtection="1">
      <alignment vertical="center" wrapText="1"/>
      <protection locked="0"/>
    </xf>
    <xf numFmtId="0" fontId="24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47" xfId="2" applyFill="1" applyBorder="1" applyAlignment="1" applyProtection="1">
      <alignment vertical="center"/>
      <protection locked="0"/>
    </xf>
    <xf numFmtId="43" fontId="2" fillId="0" borderId="47" xfId="2" applyNumberFormat="1" applyFill="1" applyBorder="1" applyAlignment="1" applyProtection="1">
      <alignment horizontal="right" vertical="center"/>
      <protection locked="0"/>
    </xf>
    <xf numFmtId="3" fontId="2" fillId="0" borderId="47" xfId="2" applyNumberFormat="1" applyFill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2" fontId="30" fillId="4" borderId="46" xfId="0" applyNumberFormat="1" applyFont="1" applyFill="1" applyBorder="1" applyAlignment="1">
      <alignment horizontal="right" vertical="center" wrapText="1"/>
    </xf>
    <xf numFmtId="4" fontId="2" fillId="0" borderId="1" xfId="2" applyNumberFormat="1" applyFill="1" applyAlignment="1" applyProtection="1">
      <alignment horizontal="right" vertical="center" wrapText="1"/>
      <protection locked="0"/>
    </xf>
    <xf numFmtId="2" fontId="2" fillId="4" borderId="1" xfId="2" applyNumberFormat="1" applyFill="1" applyAlignment="1">
      <alignment horizontal="right" vertical="center" wrapText="1"/>
    </xf>
    <xf numFmtId="0" fontId="2" fillId="0" borderId="50" xfId="2" applyFill="1" applyBorder="1" applyAlignment="1" applyProtection="1">
      <alignment vertical="center" wrapText="1"/>
      <protection locked="0"/>
    </xf>
    <xf numFmtId="4" fontId="2" fillId="0" borderId="50" xfId="2" applyNumberFormat="1" applyFill="1" applyBorder="1" applyAlignment="1" applyProtection="1">
      <alignment horizontal="right" vertical="center" wrapText="1"/>
      <protection locked="0"/>
    </xf>
    <xf numFmtId="0" fontId="2" fillId="0" borderId="50" xfId="2" applyFill="1" applyBorder="1" applyAlignment="1" applyProtection="1">
      <alignment horizontal="center" vertical="center" wrapText="1"/>
      <protection locked="0"/>
    </xf>
    <xf numFmtId="2" fontId="2" fillId="4" borderId="51" xfId="2" applyNumberFormat="1" applyFill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7" xfId="0" applyBorder="1"/>
    <xf numFmtId="0" fontId="2" fillId="0" borderId="50" xfId="2" applyFill="1" applyBorder="1" applyAlignment="1" applyProtection="1">
      <alignment horizontal="center" vertical="center"/>
      <protection locked="0"/>
    </xf>
    <xf numFmtId="4" fontId="2" fillId="0" borderId="32" xfId="2" applyNumberFormat="1" applyFill="1" applyBorder="1" applyAlignment="1" applyProtection="1">
      <alignment horizontal="center" vertical="center"/>
      <protection locked="0"/>
    </xf>
    <xf numFmtId="2" fontId="2" fillId="0" borderId="52" xfId="2" applyNumberFormat="1" applyFill="1" applyBorder="1" applyAlignment="1" applyProtection="1">
      <alignment horizontal="left" vertical="center" wrapText="1"/>
      <protection locked="0"/>
    </xf>
    <xf numFmtId="0" fontId="2" fillId="0" borderId="52" xfId="2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4" fontId="2" fillId="0" borderId="54" xfId="2" applyNumberFormat="1" applyFill="1" applyBorder="1" applyAlignment="1" applyProtection="1">
      <alignment horizontal="center" vertical="center"/>
      <protection locked="0"/>
    </xf>
    <xf numFmtId="4" fontId="2" fillId="0" borderId="36" xfId="2" applyNumberFormat="1" applyFill="1" applyBorder="1" applyAlignment="1" applyProtection="1">
      <alignment horizontal="center" vertical="center"/>
      <protection locked="0"/>
    </xf>
    <xf numFmtId="4" fontId="2" fillId="0" borderId="38" xfId="2" applyNumberFormat="1" applyFill="1" applyBorder="1" applyAlignment="1" applyProtection="1">
      <alignment horizontal="center" vertical="center"/>
      <protection locked="0"/>
    </xf>
    <xf numFmtId="4" fontId="2" fillId="0" borderId="39" xfId="2" applyNumberFormat="1" applyFill="1" applyBorder="1" applyAlignment="1" applyProtection="1">
      <alignment horizontal="center" vertical="center"/>
      <protection locked="0"/>
    </xf>
    <xf numFmtId="4" fontId="2" fillId="0" borderId="55" xfId="2" applyNumberFormat="1" applyFill="1" applyBorder="1" applyAlignment="1" applyProtection="1">
      <alignment horizontal="center" vertical="center"/>
      <protection locked="0"/>
    </xf>
    <xf numFmtId="4" fontId="2" fillId="0" borderId="37" xfId="2" applyNumberFormat="1" applyFill="1" applyBorder="1" applyAlignment="1" applyProtection="1">
      <alignment horizontal="center" vertical="center"/>
      <protection locked="0"/>
    </xf>
    <xf numFmtId="4" fontId="2" fillId="0" borderId="40" xfId="2" applyNumberFormat="1" applyFill="1" applyBorder="1" applyAlignment="1" applyProtection="1">
      <alignment horizontal="center" vertical="center"/>
      <protection locked="0"/>
    </xf>
    <xf numFmtId="0" fontId="2" fillId="0" borderId="51" xfId="2" applyFill="1" applyBorder="1" applyAlignment="1" applyProtection="1">
      <alignment horizontal="center" vertical="center"/>
      <protection locked="0"/>
    </xf>
    <xf numFmtId="0" fontId="2" fillId="0" borderId="11" xfId="2" applyFill="1" applyBorder="1" applyAlignment="1" applyProtection="1">
      <alignment horizontal="center" vertical="center"/>
      <protection locked="0"/>
    </xf>
    <xf numFmtId="0" fontId="2" fillId="0" borderId="57" xfId="2" applyFill="1" applyBorder="1" applyAlignment="1" applyProtection="1">
      <alignment horizontal="left" vertical="center" wrapText="1"/>
      <protection locked="0"/>
    </xf>
    <xf numFmtId="165" fontId="2" fillId="0" borderId="57" xfId="2" applyNumberFormat="1" applyFill="1" applyBorder="1" applyAlignment="1" applyProtection="1">
      <alignment horizontal="left" vertical="center" wrapText="1"/>
      <protection locked="0"/>
    </xf>
    <xf numFmtId="0" fontId="2" fillId="0" borderId="58" xfId="2" applyFill="1" applyBorder="1" applyAlignment="1" applyProtection="1">
      <alignment horizontal="center" vertical="center"/>
      <protection locked="0"/>
    </xf>
    <xf numFmtId="4" fontId="2" fillId="0" borderId="53" xfId="2" applyNumberFormat="1" applyFill="1" applyBorder="1" applyAlignment="1" applyProtection="1">
      <alignment horizontal="center" vertical="center"/>
      <protection locked="0"/>
    </xf>
    <xf numFmtId="4" fontId="2" fillId="0" borderId="14" xfId="2" applyNumberFormat="1" applyFill="1" applyBorder="1" applyAlignment="1" applyProtection="1">
      <alignment horizontal="center" vertical="center"/>
      <protection locked="0"/>
    </xf>
    <xf numFmtId="4" fontId="2" fillId="0" borderId="56" xfId="2" applyNumberFormat="1" applyFill="1" applyBorder="1" applyAlignment="1" applyProtection="1">
      <alignment horizontal="center" vertical="center"/>
      <protection locked="0"/>
    </xf>
    <xf numFmtId="4" fontId="2" fillId="0" borderId="59" xfId="2" applyNumberFormat="1" applyFill="1" applyBorder="1" applyAlignment="1" applyProtection="1">
      <alignment horizontal="center" vertical="center"/>
      <protection locked="0"/>
    </xf>
    <xf numFmtId="4" fontId="2" fillId="0" borderId="60" xfId="2" applyNumberFormat="1" applyFill="1" applyBorder="1" applyAlignment="1" applyProtection="1">
      <alignment horizontal="center" vertical="center"/>
      <protection locked="0"/>
    </xf>
    <xf numFmtId="4" fontId="2" fillId="0" borderId="61" xfId="2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62" xfId="2" applyFill="1" applyBorder="1" applyAlignment="1" applyProtection="1">
      <alignment horizontal="center" vertical="center"/>
      <protection locked="0"/>
    </xf>
    <xf numFmtId="0" fontId="2" fillId="0" borderId="63" xfId="2" applyFill="1" applyBorder="1" applyAlignment="1" applyProtection="1">
      <alignment horizontal="center" vertical="center"/>
      <protection locked="0"/>
    </xf>
    <xf numFmtId="0" fontId="2" fillId="0" borderId="64" xfId="2" applyFill="1" applyBorder="1" applyAlignment="1" applyProtection="1">
      <alignment horizontal="center" vertical="center"/>
      <protection locked="0"/>
    </xf>
    <xf numFmtId="2" fontId="2" fillId="5" borderId="62" xfId="2" applyNumberFormat="1" applyFill="1" applyBorder="1" applyAlignment="1">
      <alignment horizontal="right" vertical="center" wrapText="1"/>
    </xf>
    <xf numFmtId="2" fontId="2" fillId="5" borderId="63" xfId="2" applyNumberFormat="1" applyFill="1" applyBorder="1" applyAlignment="1">
      <alignment horizontal="right" vertical="center" wrapText="1"/>
    </xf>
    <xf numFmtId="2" fontId="2" fillId="5" borderId="64" xfId="2" applyNumberFormat="1" applyFill="1" applyBorder="1" applyAlignment="1">
      <alignment horizontal="right" vertical="center" wrapText="1"/>
    </xf>
    <xf numFmtId="4" fontId="2" fillId="0" borderId="62" xfId="2" applyNumberFormat="1" applyFill="1" applyBorder="1" applyAlignment="1" applyProtection="1">
      <alignment horizontal="center" vertical="center"/>
      <protection locked="0"/>
    </xf>
    <xf numFmtId="4" fontId="2" fillId="0" borderId="63" xfId="2" applyNumberFormat="1" applyFill="1" applyBorder="1" applyAlignment="1" applyProtection="1">
      <alignment horizontal="center" vertical="center"/>
      <protection locked="0"/>
    </xf>
    <xf numFmtId="4" fontId="2" fillId="0" borderId="64" xfId="2" applyNumberFormat="1" applyFill="1" applyBorder="1" applyAlignment="1" applyProtection="1">
      <alignment horizontal="center" vertical="center"/>
      <protection locked="0"/>
    </xf>
    <xf numFmtId="4" fontId="2" fillId="5" borderId="62" xfId="2" applyNumberFormat="1" applyFill="1" applyBorder="1" applyAlignment="1">
      <alignment horizontal="right" vertical="center" wrapText="1"/>
    </xf>
    <xf numFmtId="4" fontId="2" fillId="5" borderId="63" xfId="2" applyNumberFormat="1" applyFill="1" applyBorder="1" applyAlignment="1">
      <alignment horizontal="right" vertical="center" wrapText="1"/>
    </xf>
    <xf numFmtId="4" fontId="2" fillId="5" borderId="64" xfId="2" applyNumberFormat="1" applyFill="1" applyBorder="1" applyAlignment="1">
      <alignment horizontal="right" vertical="center" wrapText="1"/>
    </xf>
    <xf numFmtId="4" fontId="2" fillId="4" borderId="62" xfId="2" applyNumberFormat="1" applyFill="1" applyBorder="1" applyAlignment="1" applyProtection="1">
      <alignment horizontal="right" vertical="center" wrapText="1"/>
    </xf>
    <xf numFmtId="4" fontId="2" fillId="4" borderId="63" xfId="2" applyNumberFormat="1" applyFill="1" applyBorder="1" applyAlignment="1" applyProtection="1">
      <alignment horizontal="right" vertical="center" wrapText="1"/>
    </xf>
    <xf numFmtId="2" fontId="2" fillId="4" borderId="63" xfId="2" applyNumberFormat="1" applyFill="1" applyBorder="1" applyAlignment="1">
      <alignment horizontal="right" vertical="center" wrapText="1"/>
    </xf>
    <xf numFmtId="4" fontId="2" fillId="4" borderId="65" xfId="2" applyNumberFormat="1" applyFill="1" applyBorder="1" applyAlignment="1" applyProtection="1">
      <alignment horizontal="right" vertical="center" wrapText="1"/>
    </xf>
    <xf numFmtId="0" fontId="17" fillId="9" borderId="67" xfId="5" applyFont="1" applyBorder="1" applyAlignment="1">
      <alignment vertical="center" wrapText="1"/>
    </xf>
    <xf numFmtId="4" fontId="2" fillId="4" borderId="11" xfId="2" applyNumberFormat="1" applyFill="1" applyBorder="1" applyAlignment="1">
      <alignment horizontal="righ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70" xfId="2" applyFill="1" applyBorder="1" applyAlignment="1" applyProtection="1">
      <alignment horizontal="left" vertical="center"/>
      <protection locked="0"/>
    </xf>
    <xf numFmtId="0" fontId="30" fillId="0" borderId="48" xfId="0" applyFont="1" applyBorder="1" applyAlignment="1" applyProtection="1">
      <alignment horizontal="left" vertical="center" wrapText="1"/>
      <protection locked="0"/>
    </xf>
    <xf numFmtId="0" fontId="2" fillId="0" borderId="69" xfId="2" applyFill="1" applyBorder="1" applyAlignment="1" applyProtection="1">
      <alignment horizontal="left" vertical="center"/>
      <protection locked="0"/>
    </xf>
    <xf numFmtId="0" fontId="2" fillId="0" borderId="68" xfId="2" applyFill="1" applyBorder="1" applyAlignment="1" applyProtection="1">
      <alignment horizontal="center" vertical="center"/>
      <protection locked="0"/>
    </xf>
    <xf numFmtId="4" fontId="2" fillId="4" borderId="64" xfId="2" applyNumberFormat="1" applyFill="1" applyBorder="1" applyAlignment="1" applyProtection="1">
      <alignment horizontal="right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4" fontId="2" fillId="4" borderId="1" xfId="2" applyNumberFormat="1" applyFill="1" applyAlignment="1">
      <alignment horizontal="right" vertical="center" wrapText="1"/>
    </xf>
    <xf numFmtId="4" fontId="2" fillId="4" borderId="47" xfId="2" applyNumberFormat="1" applyFill="1" applyBorder="1" applyAlignment="1">
      <alignment horizontal="right" vertical="center" wrapText="1"/>
    </xf>
    <xf numFmtId="4" fontId="30" fillId="4" borderId="46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50" xfId="2" applyNumberFormat="1" applyFill="1" applyBorder="1" applyAlignment="1">
      <alignment horizontal="right" vertical="center" wrapText="1"/>
    </xf>
    <xf numFmtId="4" fontId="2" fillId="5" borderId="1" xfId="2" applyNumberFormat="1" applyFill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7" fillId="9" borderId="26" xfId="5" applyFont="1" applyBorder="1" applyAlignment="1">
      <alignment vertical="center" wrapText="1"/>
    </xf>
    <xf numFmtId="4" fontId="30" fillId="4" borderId="5" xfId="0" applyNumberFormat="1" applyFont="1" applyFill="1" applyBorder="1" applyAlignment="1">
      <alignment horizontal="right" vertical="center" wrapText="1"/>
    </xf>
    <xf numFmtId="0" fontId="5" fillId="0" borderId="0" xfId="0" quotePrefix="1" applyFont="1" applyAlignment="1">
      <alignment horizontal="center" vertical="center" wrapText="1"/>
    </xf>
    <xf numFmtId="0" fontId="7" fillId="9" borderId="30" xfId="5" applyBorder="1" applyAlignment="1">
      <alignment vertical="center"/>
    </xf>
    <xf numFmtId="0" fontId="27" fillId="0" borderId="30" xfId="4" applyFont="1" applyFill="1" applyBorder="1" applyAlignment="1">
      <alignment horizontal="left" vertical="center" indent="1"/>
    </xf>
    <xf numFmtId="0" fontId="8" fillId="8" borderId="6" xfId="6" applyBorder="1" applyAlignment="1">
      <alignment vertical="center"/>
    </xf>
    <xf numFmtId="37" fontId="0" fillId="0" borderId="0" xfId="10" applyNumberFormat="1" applyFont="1" applyAlignment="1">
      <alignment vertical="center"/>
    </xf>
    <xf numFmtId="0" fontId="8" fillId="8" borderId="74" xfId="6" applyBorder="1" applyAlignment="1">
      <alignment vertical="center"/>
    </xf>
    <xf numFmtId="0" fontId="14" fillId="0" borderId="75" xfId="4" applyFont="1" applyFill="1" applyBorder="1" applyAlignment="1" applyProtection="1">
      <alignment horizontal="left" vertical="center" wrapText="1"/>
      <protection locked="0"/>
    </xf>
    <xf numFmtId="0" fontId="8" fillId="8" borderId="76" xfId="6" applyBorder="1" applyAlignment="1" applyProtection="1">
      <alignment horizontal="center" vertical="center"/>
    </xf>
    <xf numFmtId="167" fontId="14" fillId="0" borderId="77" xfId="4" applyNumberFormat="1" applyFont="1" applyFill="1" applyBorder="1" applyAlignment="1" applyProtection="1">
      <alignment vertical="center" wrapText="1"/>
      <protection locked="0"/>
    </xf>
    <xf numFmtId="0" fontId="14" fillId="0" borderId="73" xfId="4" quotePrefix="1" applyFont="1" applyFill="1" applyBorder="1" applyAlignment="1">
      <alignment horizontal="right" vertical="center" wrapText="1"/>
    </xf>
    <xf numFmtId="166" fontId="14" fillId="0" borderId="73" xfId="4" applyNumberFormat="1" applyFont="1" applyFill="1" applyBorder="1" applyAlignment="1" applyProtection="1">
      <alignment horizontal="left" vertical="center" wrapText="1"/>
      <protection locked="0"/>
    </xf>
    <xf numFmtId="165" fontId="7" fillId="9" borderId="29" xfId="5" applyNumberFormat="1" applyBorder="1" applyAlignment="1">
      <alignment horizontal="right" vertical="center"/>
    </xf>
    <xf numFmtId="165" fontId="7" fillId="9" borderId="31" xfId="5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7" fillId="0" borderId="20" xfId="4" applyFont="1" applyFill="1" applyBorder="1" applyAlignment="1" applyProtection="1">
      <alignment vertical="center"/>
    </xf>
    <xf numFmtId="0" fontId="27" fillId="0" borderId="21" xfId="4" applyFont="1" applyFill="1" applyBorder="1" applyAlignment="1" applyProtection="1">
      <alignment vertical="center"/>
    </xf>
    <xf numFmtId="0" fontId="27" fillId="0" borderId="22" xfId="4" applyFont="1" applyFill="1" applyBorder="1" applyAlignment="1" applyProtection="1">
      <alignment vertical="center"/>
    </xf>
    <xf numFmtId="0" fontId="8" fillId="8" borderId="78" xfId="6" applyBorder="1" applyAlignment="1" applyProtection="1">
      <alignment horizontal="center" vertical="center"/>
    </xf>
    <xf numFmtId="0" fontId="31" fillId="0" borderId="17" xfId="12" applyFont="1" applyFill="1" applyBorder="1" applyAlignment="1" applyProtection="1">
      <alignment horizontal="center" vertical="center" wrapText="1"/>
    </xf>
    <xf numFmtId="0" fontId="7" fillId="9" borderId="44" xfId="5" applyBorder="1" applyAlignment="1">
      <alignment vertical="center"/>
    </xf>
    <xf numFmtId="0" fontId="7" fillId="9" borderId="9" xfId="5" applyAlignment="1">
      <alignment vertical="center"/>
    </xf>
    <xf numFmtId="0" fontId="18" fillId="0" borderId="18" xfId="4" applyFont="1" applyFill="1" applyBorder="1" applyAlignment="1" applyProtection="1">
      <alignment horizontal="left" vertical="center" wrapText="1" indent="1"/>
      <protection locked="0"/>
    </xf>
    <xf numFmtId="0" fontId="18" fillId="0" borderId="5" xfId="4" applyFont="1" applyFill="1" applyBorder="1" applyAlignment="1" applyProtection="1">
      <alignment horizontal="left" vertical="center" wrapText="1" indent="1"/>
      <protection locked="0"/>
    </xf>
    <xf numFmtId="0" fontId="7" fillId="9" borderId="9" xfId="5" applyAlignment="1">
      <alignment horizontal="center" vertical="center"/>
    </xf>
    <xf numFmtId="0" fontId="7" fillId="9" borderId="45" xfId="5" applyBorder="1" applyAlignment="1">
      <alignment horizontal="center" vertical="center"/>
    </xf>
    <xf numFmtId="0" fontId="18" fillId="0" borderId="5" xfId="4" applyFont="1" applyFill="1" applyBorder="1" applyAlignment="1" applyProtection="1">
      <alignment horizontal="center" vertical="center" wrapText="1"/>
      <protection locked="0"/>
    </xf>
    <xf numFmtId="0" fontId="18" fillId="0" borderId="19" xfId="4" applyFont="1" applyFill="1" applyBorder="1" applyAlignment="1" applyProtection="1">
      <alignment horizontal="center" vertical="center" wrapText="1"/>
      <protection locked="0"/>
    </xf>
    <xf numFmtId="165" fontId="27" fillId="0" borderId="29" xfId="4" applyNumberFormat="1" applyFont="1" applyFill="1" applyBorder="1" applyAlignment="1">
      <alignment horizontal="right" vertical="center"/>
    </xf>
    <xf numFmtId="165" fontId="27" fillId="0" borderId="31" xfId="4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4" fontId="17" fillId="9" borderId="26" xfId="5" applyNumberFormat="1" applyFont="1" applyBorder="1" applyAlignment="1">
      <alignment vertical="center" wrapText="1"/>
    </xf>
    <xf numFmtId="0" fontId="17" fillId="9" borderId="27" xfId="5" applyFont="1" applyBorder="1" applyAlignment="1">
      <alignment vertical="center" wrapText="1"/>
    </xf>
    <xf numFmtId="0" fontId="17" fillId="9" borderId="26" xfId="5" applyFont="1" applyBorder="1" applyAlignment="1">
      <alignment vertical="center" wrapText="1"/>
    </xf>
    <xf numFmtId="0" fontId="8" fillId="7" borderId="10" xfId="6" applyFill="1" applyBorder="1" applyAlignment="1">
      <alignment horizontal="center" vertical="center"/>
    </xf>
    <xf numFmtId="0" fontId="8" fillId="7" borderId="3" xfId="6" applyFill="1" applyBorder="1" applyAlignment="1">
      <alignment horizontal="center" vertical="center"/>
    </xf>
    <xf numFmtId="0" fontId="8" fillId="7" borderId="66" xfId="6" applyFill="1" applyBorder="1" applyAlignment="1">
      <alignment horizontal="center" vertical="center"/>
    </xf>
    <xf numFmtId="0" fontId="12" fillId="0" borderId="0" xfId="8" applyAlignment="1"/>
    <xf numFmtId="0" fontId="8" fillId="8" borderId="27" xfId="6" applyBorder="1" applyAlignment="1">
      <alignment vertical="center" wrapText="1"/>
    </xf>
    <xf numFmtId="0" fontId="8" fillId="8" borderId="26" xfId="6" applyBorder="1" applyAlignment="1">
      <alignment vertical="center" wrapText="1"/>
    </xf>
    <xf numFmtId="2" fontId="8" fillId="8" borderId="26" xfId="6" applyNumberFormat="1" applyBorder="1" applyAlignment="1">
      <alignment vertical="center" wrapText="1"/>
    </xf>
    <xf numFmtId="0" fontId="8" fillId="8" borderId="26" xfId="6" applyBorder="1" applyAlignment="1">
      <alignment vertical="center" wrapText="1"/>
    </xf>
    <xf numFmtId="0" fontId="8" fillId="8" borderId="67" xfId="6" applyBorder="1" applyAlignment="1">
      <alignment vertical="center" wrapText="1"/>
    </xf>
    <xf numFmtId="4" fontId="8" fillId="8" borderId="26" xfId="6" applyNumberFormat="1" applyBorder="1" applyAlignment="1">
      <alignment vertical="center"/>
    </xf>
    <xf numFmtId="4" fontId="8" fillId="8" borderId="67" xfId="6" applyNumberFormat="1" applyBorder="1" applyAlignment="1">
      <alignment vertical="center"/>
    </xf>
    <xf numFmtId="0" fontId="8" fillId="5" borderId="10" xfId="6" applyFill="1" applyBorder="1" applyAlignment="1">
      <alignment horizontal="center" vertical="center"/>
    </xf>
    <xf numFmtId="0" fontId="8" fillId="5" borderId="3" xfId="6" applyFill="1" applyBorder="1" applyAlignment="1">
      <alignment horizontal="center" vertical="center"/>
    </xf>
    <xf numFmtId="0" fontId="8" fillId="5" borderId="66" xfId="6" applyFill="1" applyBorder="1" applyAlignment="1">
      <alignment horizontal="center" vertical="center"/>
    </xf>
    <xf numFmtId="0" fontId="8" fillId="8" borderId="27" xfId="6" applyBorder="1" applyAlignment="1">
      <alignment vertical="center"/>
    </xf>
    <xf numFmtId="0" fontId="8" fillId="8" borderId="26" xfId="6" applyBorder="1" applyAlignment="1">
      <alignment vertical="center"/>
    </xf>
    <xf numFmtId="0" fontId="8" fillId="8" borderId="26" xfId="6" applyBorder="1" applyAlignment="1">
      <alignment vertical="center"/>
    </xf>
    <xf numFmtId="0" fontId="8" fillId="8" borderId="67" xfId="6" applyBorder="1" applyAlignment="1">
      <alignment vertical="center"/>
    </xf>
    <xf numFmtId="0" fontId="8" fillId="8" borderId="27" xfId="6" applyBorder="1" applyAlignment="1">
      <alignment vertical="center"/>
    </xf>
  </cellXfs>
  <cellStyles count="13">
    <cellStyle name="Comma" xfId="10" builtinId="3"/>
    <cellStyle name="Heading 1" xfId="5" builtinId="16" customBuiltin="1"/>
    <cellStyle name="Heading 2" xfId="6" builtinId="17" customBuiltin="1"/>
    <cellStyle name="Heading 3" xfId="11" builtinId="18"/>
    <cellStyle name="Heading 4" xfId="7" builtinId="19" customBuiltin="1"/>
    <cellStyle name="Input" xfId="2" builtinId="20"/>
    <cellStyle name="Normal" xfId="0" builtinId="0" customBuiltin="1"/>
    <cellStyle name="Normal 2" xfId="9" xr:uid="{F7353DAB-B145-4683-A01B-FB65D8CFA701}"/>
    <cellStyle name="Output" xfId="3" builtinId="21" customBuiltin="1"/>
    <cellStyle name="Percent" xfId="1" builtinId="5"/>
    <cellStyle name="Title" xfId="4" builtinId="15"/>
    <cellStyle name="Title 2" xfId="8" xr:uid="{A5F7A6D8-6EC4-4580-8A2A-BFD91CAAD9CD}"/>
    <cellStyle name="Warning Text" xfId="12" builtinId="11"/>
  </cellStyles>
  <dxfs count="35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4" tint="0.79998168889431442"/>
      </font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color rgb="FF3F3F76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 style="thin">
          <color rgb="FF7F7F7F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alignment vertical="center" textRotation="0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Times New Roman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2"/>
        <scheme val="minor"/>
      </font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05B032-90DD-407F-9F7E-B0629730BBA6}" name="Fee_for_Service_Fees_Staff" displayName="Fee_for_Service_Fees_Staff" ref="B26:E32" totalsRowCount="1" headerRowDxfId="355" dataDxfId="354" totalsRowDxfId="353">
  <autoFilter ref="B26:E31" xr:uid="{8F2BA77A-E4E1-4A7C-975B-6A208510DBAC}">
    <filterColumn colId="0" hiddenButton="1"/>
    <filterColumn colId="1" hiddenButton="1"/>
    <filterColumn colId="2" hiddenButton="1"/>
    <filterColumn colId="3" hiddenButton="1"/>
  </autoFilter>
  <tableColumns count="4">
    <tableColumn id="1" xr3:uid="{C044849F-3608-4804-80F0-5C4EDECE6DB4}" name="Staff Name (Position Title)" totalsRowLabel="Total" dataDxfId="352" totalsRowDxfId="351"/>
    <tableColumn id="3" xr3:uid="{021F42A4-D055-4386-B051-072CE74BCB1A}" name="- Please select the rate used from this drop down -" dataDxfId="350" totalsRowDxfId="349" dataCellStyle="Comma"/>
    <tableColumn id="4" xr3:uid="{2D8E07FC-D29F-4CD8-92ED-B1DCFF890C75}" name="- Please select the units used from this drop down -" dataDxfId="348" totalsRowDxfId="347" dataCellStyle="Comma"/>
    <tableColumn id="5" xr3:uid="{1CA76B91-C401-4FD8-861A-7E0246E1C687}" name="Fees" totalsRowFunction="sum" dataDxfId="346" totalsRowDxfId="345">
      <calculatedColumnFormula>Fee_for_Service_Fees_Staff[[#This Row],[- Please select the rate used from this drop down -]]*Fee_for_Service_Fees_Staff[[#This Row],[- Please select the units used from this drop down -]]</calculatedColumnFormula>
    </tableColumn>
  </tableColumns>
  <tableStyleInfo name="TableStyleLight18" showFirstColumn="0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76B8B-5C4C-451A-9765-30C10A35C956}" name="Travel_Staff" displayName="Travel_Staff" ref="B5:U26" totalsRowCount="1" headerRowDxfId="319" dataDxfId="318" totalsRowDxfId="316" tableBorderDxfId="317" totalsRowBorderDxfId="315">
  <autoFilter ref="B5:U25" xr:uid="{F8C146D9-0A4B-4259-B532-BB8AF73112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3BA4654D-8D59-4056-90CF-51A6E1AC155B}" name="Name(s)" totalsRowLabel="Total" dataDxfId="314" totalsRowDxfId="313" dataCellStyle="Input"/>
    <tableColumn id="3" xr3:uid="{0B9BBFDF-0A89-4EA6-8C71-C89A120AA189}" name="Purpose of travel" dataDxfId="312" totalsRowDxfId="311" dataCellStyle="Input"/>
    <tableColumn id="4" xr3:uid="{0F57FE36-0E16-4DC0-A0B1-73BF973879B1}" name="Origin" dataDxfId="310" totalsRowDxfId="309" dataCellStyle="Input"/>
    <tableColumn id="5" xr3:uid="{489F3E21-FDE0-41DD-8936-1DB4B7CC8D46}" name="Destination" dataDxfId="308" totalsRowDxfId="307" dataCellStyle="Input"/>
    <tableColumn id="6" xr3:uid="{3BABFC1F-4604-456C-9E1D-CA334329DF72}" name="Intercity Travel _x000a_(Total for Flights, Train etc.)" dataDxfId="306" totalsRowDxfId="305" dataCellStyle="Input"/>
    <tableColumn id="7" xr3:uid="{B0DC6FE7-CDA2-4E58-986D-93E42309D9B3}" name="Hotel _x000a_(Per night)" dataDxfId="304" totalsRowDxfId="303" dataCellStyle="Input"/>
    <tableColumn id="8" xr3:uid="{C511F555-79D6-4391-9A0A-F7DB36360343}" name="Meals _x000a_(Per day)" dataDxfId="302" totalsRowDxfId="301" dataCellStyle="Input"/>
    <tableColumn id="9" xr3:uid="{2B5AB6D1-3109-4C7A-9DCA-3211BFA5CDD7}" name="Ground Transportation (Per day)" dataDxfId="300" totalsRowDxfId="299" dataCellStyle="Input"/>
    <tableColumn id="10" xr3:uid="{34A442B2-A3A6-4C24-A5C7-449134C53E81}" name="Column1" dataDxfId="298" totalsRowDxfId="297">
      <calculatedColumnFormula>IF(ISBLANK(Travel_Staff[[#This Row],['# of days]]),"","x")</calculatedColumnFormula>
    </tableColumn>
    <tableColumn id="11" xr3:uid="{C46C23AF-F2D2-4DDA-A3DC-24565CC20426}" name="# of days" dataDxfId="296" totalsRowDxfId="295" dataCellStyle="Input"/>
    <tableColumn id="12" xr3:uid="{76C96F3E-0CF5-4911-9BC2-A2F68BA1A601}" name="Column2" dataDxfId="294" totalsRowDxfId="293" dataCellStyle="Percent">
      <calculatedColumnFormula>IF(ISBLANK(Travel_Staff[[#This Row],['# of days]]),"","=")</calculatedColumnFormula>
    </tableColumn>
    <tableColumn id="13" xr3:uid="{9FD46739-F077-45A6-9DA5-7EC94807337A}" name="Cost per Trip" dataDxfId="292" totalsRowDxfId="291" dataCellStyle="Input">
      <calculatedColumnFormula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4" xr3:uid="{0E5301CE-90B5-4F0F-9050-B85693116C5B}" name="Column3" dataDxfId="290" totalsRowDxfId="289">
      <calculatedColumnFormula>IF(ISBLANK(Travel_Staff[[#This Row],['# of travelers]]),"","x")</calculatedColumnFormula>
    </tableColumn>
    <tableColumn id="15" xr3:uid="{989FF511-B00B-492D-81E4-8CC7A396EC03}" name="# of travelers" dataDxfId="288" totalsRowDxfId="287" dataCellStyle="Input"/>
    <tableColumn id="16" xr3:uid="{C2759EE0-3BE3-48B3-B1AE-6138B707F12F}" name="Column4" dataDxfId="286" totalsRowDxfId="285" dataCellStyle="Percent">
      <calculatedColumnFormula>IF(ISBLANK(Travel_Staff[[#This Row],['# of travelers]]),"","=")</calculatedColumnFormula>
    </tableColumn>
    <tableColumn id="17" xr3:uid="{432F6D70-F936-4F4E-839C-5A8AF412A169}" name="Total per Trip" dataDxfId="284" totalsRowDxfId="283" dataCellStyle="Input">
      <calculatedColumnFormula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8" xr3:uid="{BECB37DE-548E-4875-8679-BC8B2CD91E48}" name="Column6" dataDxfId="282" totalsRowDxfId="281">
      <calculatedColumnFormula>IF(ISBLANK(Travel_Staff[[#This Row],['# of trips]]),"","x")</calculatedColumnFormula>
    </tableColumn>
    <tableColumn id="19" xr3:uid="{78840318-6282-4AAB-984D-3142594D646E}" name="# of trips" dataDxfId="280" totalsRowDxfId="279" dataCellStyle="Input"/>
    <tableColumn id="20" xr3:uid="{5E0B3823-A4F2-4586-984B-D3C0E6D6967A}" name="Column7" dataDxfId="278" totalsRowDxfId="277" dataCellStyle="Percent">
      <calculatedColumnFormula>IF(ISBLANK(Travel_Staff[[#This Row],['# of trips]]),"","=")</calculatedColumnFormula>
    </tableColumn>
    <tableColumn id="21" xr3:uid="{40CE217E-67ED-409C-81A2-A1389C196248}" name="TOTAL" totalsRowFunction="sum" dataDxfId="276" totalsRowDxfId="275" dataCellStyle="Input">
      <calculatedColumnFormula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DC8177-9D95-45F6-9557-F349A462690F}" name="Travel_Other" displayName="Travel_Other" ref="B53:F63" totalsRowCount="1" headerRowDxfId="274" dataDxfId="273" totalsRowDxfId="272" totalsRowBorderDxfId="271" headerRowCellStyle="Normal">
  <autoFilter ref="B53:F62" xr:uid="{B741E0B1-DAF3-427A-817C-F16FA42509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2" xr3:uid="{B899F5D0-D10D-4E1D-B247-055161B0B016}" name="Name(s)" totalsRowLabel="Total" dataDxfId="270" totalsRowDxfId="269" dataCellStyle="Input"/>
    <tableColumn id="3" xr3:uid="{21A3A1AD-9D1B-4C5E-8570-1EE835575623}" name="Description" dataDxfId="268" totalsRowDxfId="267" dataCellStyle="Input"/>
    <tableColumn id="13" xr3:uid="{2ABCAC08-7BAE-4DF5-B92A-004E68E649C7}" name="Cost" dataDxfId="266" totalsRowDxfId="265" dataCellStyle="Input"/>
    <tableColumn id="17" xr3:uid="{E6E3A48D-C84E-4C4E-989C-0DCFFE60D77E}" name="Quantity" dataDxfId="264" totalsRowDxfId="263" dataCellStyle="Input"/>
    <tableColumn id="21" xr3:uid="{FCC32A49-AD93-4ADF-A36B-3D7CE5692D03}" name="TOTAL" totalsRowFunction="sum" dataDxfId="262" totalsRowDxfId="261" dataCellStyle="Input">
      <calculatedColumnFormula>Travel_Other[[#This Row],[Cost]]*Travel_Other[[#This Row],[Quantity]]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9083371-FF21-46B2-8957-8FA70EC4BAF4}" name="Travel_Sub" displayName="Travel_Sub" ref="B29:U50" totalsRowCount="1" headerRowDxfId="260" dataDxfId="259" totalsRowDxfId="257" tableBorderDxfId="258" totalsRowBorderDxfId="256">
  <autoFilter ref="B29:U49" xr:uid="{19083371-FF21-46B2-8957-8FA70EC4BA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51FA0977-1414-4E5F-87EF-ACAA59B207F0}" name="Name(s)" totalsRowLabel="Total" dataDxfId="255" totalsRowDxfId="254" dataCellStyle="Input"/>
    <tableColumn id="3" xr3:uid="{F490AD5F-F464-4F64-AA4D-8713375D2A26}" name="Purpose of travel" dataDxfId="253" totalsRowDxfId="252" dataCellStyle="Input"/>
    <tableColumn id="4" xr3:uid="{9B965C18-2CFB-44E6-9275-1EC60F22C790}" name="Origin" dataDxfId="251" totalsRowDxfId="250" dataCellStyle="Input"/>
    <tableColumn id="5" xr3:uid="{69F61696-A960-4006-B15D-D9E829D5C56A}" name="Destination" dataDxfId="249" totalsRowDxfId="248" dataCellStyle="Input"/>
    <tableColumn id="6" xr3:uid="{6CEC4421-803B-419C-BC39-90885DAF58A9}" name="Intercity Travel _x000a_(Total for Flights, Train etc.)" dataDxfId="247" totalsRowDxfId="246" dataCellStyle="Input"/>
    <tableColumn id="7" xr3:uid="{8775CCA9-547C-4C7E-863F-AD36F5FC5427}" name="Hotel _x000a_(Per night)" dataDxfId="245" totalsRowDxfId="244" dataCellStyle="Input"/>
    <tableColumn id="8" xr3:uid="{65C1CBB8-8E9F-4AEB-A15E-3611C9F872C3}" name="Meals _x000a_(Per day)" dataDxfId="243" totalsRowDxfId="242" dataCellStyle="Input"/>
    <tableColumn id="9" xr3:uid="{5971B78A-752B-4F3E-AA4D-875A19726CCA}" name="Ground Transportation (Per day)" dataDxfId="241" totalsRowDxfId="240" dataCellStyle="Input"/>
    <tableColumn id="10" xr3:uid="{CFB1CA09-AE68-4DEE-B340-59416DA6CD6D}" name="Column1" dataDxfId="239" totalsRowDxfId="238">
      <calculatedColumnFormula>IF(ISBLANK(Travel_Sub[[#This Row],['# of days]]),"","x")</calculatedColumnFormula>
    </tableColumn>
    <tableColumn id="11" xr3:uid="{193DB3C7-BF6E-49DB-8928-67CDF95B6257}" name="# of days" dataDxfId="237" totalsRowDxfId="236" dataCellStyle="Input"/>
    <tableColumn id="12" xr3:uid="{45F03CF8-7DFA-4152-97F1-B0273A494DD2}" name="Column2" dataDxfId="235" totalsRowDxfId="234" dataCellStyle="Percent">
      <calculatedColumnFormula>IF(ISBLANK(Travel_Sub[[#This Row],['# of days]]),"","=")</calculatedColumnFormula>
    </tableColumn>
    <tableColumn id="13" xr3:uid="{9FD4B17C-9F16-4D46-A860-C179D9808B3D}" name="Cost per Trip" dataDxfId="233" totalsRowDxfId="232" dataCellStyle="Input">
      <calculatedColumnFormula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4" xr3:uid="{DD9B45F9-F422-4D89-BFC2-F2FCFB1CAF72}" name="Column3" dataDxfId="231" totalsRowDxfId="230">
      <calculatedColumnFormula>IF(ISBLANK(Travel_Sub[[#This Row],['# of travelers]]),"","x")</calculatedColumnFormula>
    </tableColumn>
    <tableColumn id="15" xr3:uid="{408DD645-E405-4C62-AC26-46E18CD297AF}" name="# of travelers" dataDxfId="229" totalsRowDxfId="228" dataCellStyle="Input"/>
    <tableColumn id="16" xr3:uid="{2F172C9E-3428-4CAA-A681-8B5D3050A067}" name="Column4" dataDxfId="227" totalsRowDxfId="226" dataCellStyle="Percent">
      <calculatedColumnFormula>IF(ISBLANK(Travel_Sub[[#This Row],['# of travelers]]),"","=")</calculatedColumnFormula>
    </tableColumn>
    <tableColumn id="17" xr3:uid="{87711386-189A-4745-9689-82D23DF63AD3}" name="Total per Trip" dataDxfId="225" totalsRowDxfId="224" dataCellStyle="Input">
      <calculatedColumnFormula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8" xr3:uid="{807AFD33-EE00-4050-9AA2-0B1C9FA4191A}" name="Column6" dataDxfId="223" totalsRowDxfId="222">
      <calculatedColumnFormula>IF(ISBLANK(Travel_Sub[[#This Row],['# of trips]]),"","x")</calculatedColumnFormula>
    </tableColumn>
    <tableColumn id="19" xr3:uid="{3EF4FBF2-7CEB-4F9D-9D29-54BE617F36D5}" name="# of trips" dataDxfId="221" totalsRowDxfId="220" dataCellStyle="Input"/>
    <tableColumn id="20" xr3:uid="{03B86EF8-C626-4330-9E83-96B6D8EC6919}" name="Column7" dataDxfId="219" totalsRowDxfId="218" dataCellStyle="Percent">
      <calculatedColumnFormula>IF(ISBLANK(Travel_Sub[[#This Row],['# of trips]]),"","=")</calculatedColumnFormula>
    </tableColumn>
    <tableColumn id="21" xr3:uid="{D95B8FB0-4CD7-495D-8E4A-A3440A2B9B65}" name="TOTAL" totalsRowFunction="sum" dataDxfId="217" totalsRowDxfId="216" dataCellStyle="Input">
      <calculatedColumnFormula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calculatedColumn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6AA0B44-F88D-4C8F-BF29-59245A61F177}" name="Conferences_Staff" displayName="Conferences_Staff" ref="B6:AM18" totalsRowCount="1" headerRowDxfId="215" totalsRowBorderDxfId="214">
  <tableColumns count="38">
    <tableColumn id="1" xr3:uid="{3A056B47-204E-4DB0-9FFA-66EB28D6CDB7}" name="Conference / Meeting Name" totalsRowLabel="Total" dataDxfId="213" totalsRowDxfId="212" dataCellStyle="Input"/>
    <tableColumn id="21" xr3:uid="{4380BD3C-1256-46D1-983A-24EDFE25C5D2}" name="Purpose" dataDxfId="211" totalsRowDxfId="210" dataCellStyle="Input"/>
    <tableColumn id="4" xr3:uid="{FE8E8D81-38B1-4398-AAE9-A2B7AF6B9902}" name="Location" dataDxfId="209" totalsRowDxfId="208" dataCellStyle="Input"/>
    <tableColumn id="18" xr3:uid="{5202708C-B781-47A3-B529-24EA7CB89F63}" name="# of Meetings " dataDxfId="207" totalsRowDxfId="206" dataCellStyle="Input"/>
    <tableColumn id="40" xr3:uid="{4467D4A6-E700-45B1-8D63-2BB0FA0688F4}" name="Column1" dataDxfId="205" totalsRowDxfId="204" dataCellStyle="Input">
      <calculatedColumnFormula>IF(ISBLANK(Conferences_Staff[[#This Row],['# of rental days]]),"","x")</calculatedColumnFormula>
    </tableColumn>
    <tableColumn id="5" xr3:uid="{6275CC4F-3C57-47A1-B770-C1A7BA71EC6E}" name="Event space rental _x000a_(Per day)" dataDxfId="203" totalsRowDxfId="202" dataCellStyle="Input"/>
    <tableColumn id="6" xr3:uid="{D722AE0E-9659-45CE-AAB7-E8EC7222F3F3}" name="Audio / Visual rental _x000a_(Per day)" dataDxfId="201" totalsRowDxfId="200" dataCellStyle="Input"/>
    <tableColumn id="7" xr3:uid="{E666460F-7EA3-46C2-A8AA-455AC0EF2F22}" name="Column12" dataDxfId="199" totalsRowDxfId="198">
      <calculatedColumnFormula>IF(ISBLANK(Conferences_Staff[[#This Row],['# of rental days]]),"","x")</calculatedColumnFormula>
    </tableColumn>
    <tableColumn id="8" xr3:uid="{5043BF11-7F47-4F9B-9750-1AFCC2EE92D0}" name="# of rental days" dataDxfId="197" totalsRowDxfId="196" dataCellStyle="Input"/>
    <tableColumn id="9" xr3:uid="{8DCAD20A-E8D2-4206-9FA2-460696DCB122}" name="Column4" dataDxfId="195" totalsRowDxfId="194" dataCellStyle="Percent">
      <calculatedColumnFormula>IF(ISBLANK(Conferences_Staff[[#This Row],['# of rental days]]),"","=")</calculatedColumnFormula>
    </tableColumn>
    <tableColumn id="10" xr3:uid="{FB09C7AC-C9F2-48F5-9F78-F4259355EBD0}" name="Total Rental" dataDxfId="193" totalsRowDxfId="192" dataCellStyle="Input">
      <calculatedColumnFormula>Conferences_Staff[[#This Row],['# of Meetings ]]*(SUM(Conferences_Staff[[#This Row],[Event space rental 
(Per day)]],Conferences_Staff[[#This Row],[Audio / Visual rental 
(Per day)]])*Conferences_Staff[[#This Row],['# of rental days]])</calculatedColumnFormula>
    </tableColumn>
    <tableColumn id="11" xr3:uid="{1C10D8BB-80A0-4C25-AD4A-19D22EA6ADDA}" name="Column5" dataDxfId="191" totalsRowDxfId="190"/>
    <tableColumn id="12" xr3:uid="{CC2EFFA9-5939-4672-B259-61A8080A552C}" name="Food / Beverages _x000a_(Per Person)" dataDxfId="189" totalsRowDxfId="188" dataCellStyle="Input"/>
    <tableColumn id="13" xr3:uid="{E2EFC75F-D5BD-43C4-B384-E1E16EA4041D}" name="Column6" dataDxfId="187" totalsRowDxfId="186">
      <calculatedColumnFormula>IF(ISBLANK(Conferences_Staff[[#This Row],['# of Attendees]]),"","x")</calculatedColumnFormula>
    </tableColumn>
    <tableColumn id="14" xr3:uid="{BAF54D01-7421-40B4-B99A-CF2D2E99EE12}" name="# of Attendees" dataDxfId="185" totalsRowDxfId="184" dataCellStyle="Input"/>
    <tableColumn id="22" xr3:uid="{26EC6BA1-DC9C-487B-981C-CEFCE5EAA8F4}" name="Column62" dataDxfId="183" totalsRowDxfId="182" dataCellStyle="Input">
      <calculatedColumnFormula>IF(ISBLANK(Conferences_Staff[[#This Row],['# of Attendees]]),"","x")</calculatedColumnFormula>
    </tableColumn>
    <tableColumn id="3" xr3:uid="{FEB3F0DF-805E-4DA9-9AB6-BD1895EDA3E2}" name="# of catering days" dataDxfId="181" totalsRowDxfId="180" dataCellStyle="Input"/>
    <tableColumn id="15" xr3:uid="{7167F0F6-0E50-4723-AC37-700D67226338}" name="Column7" dataDxfId="179" totalsRowDxfId="178" dataCellStyle="Percent">
      <calculatedColumnFormula>IF(ISBLANK(Conferences_Staff[[#This Row],['# of Attendees]]),"","=")</calculatedColumnFormula>
    </tableColumn>
    <tableColumn id="16" xr3:uid="{784B0735-BDB5-449F-9EC8-0E1DB0C20E17}" name="Total Catering" dataDxfId="177" totalsRowDxfId="176" dataCellStyle="Input">
      <calculatedColumnFormula>Conferences_Staff[[#This Row],['# of Meetings ]]*((Conferences_Staff[[#This Row],[Food / Beverages 
(Per Person)]]*Conferences_Staff[[#This Row],['# of catering days]]*Conferences_Staff[[#This Row],['# of Attendees]]))</calculatedColumnFormula>
    </tableColumn>
    <tableColumn id="17" xr3:uid="{0BBEC45C-CD63-4CD3-830C-9EDE3AFA64B0}" name="Column9" dataDxfId="175" totalsRowDxfId="174"/>
    <tableColumn id="36" xr3:uid="{96FB6D93-0E48-4148-B3CB-88F6FCC6137E}" name="Intercity Travel _x000a_(Total for Flights, Train etc.)" dataDxfId="173" totalsRowDxfId="172" dataCellStyle="Input"/>
    <tableColumn id="35" xr3:uid="{5BD9BB20-BFBA-4436-AE9E-684FCF194F22}" name="Hotel _x000a_(Per night)" dataDxfId="171" totalsRowDxfId="170" dataCellStyle="Input"/>
    <tableColumn id="34" xr3:uid="{5D4F23A6-EC29-4C34-970C-A87CE16D957E}" name="Meals _x000a_(Per day)" dataDxfId="169" totalsRowDxfId="168" dataCellStyle="Input"/>
    <tableColumn id="33" xr3:uid="{424DDCA4-CD29-47EC-A0AD-D48D925EE0D6}" name="Ground Transportation (Per day)" dataDxfId="167" totalsRowDxfId="166" dataCellStyle="Input"/>
    <tableColumn id="38" xr3:uid="{69F06D72-12FC-4EA0-B86C-8B13BEB75E8F}" name="Column915" dataDxfId="165" totalsRowDxfId="164">
      <calculatedColumnFormula>IF(ISBLANK(Conferences_Staff[[#This Row],['# of travel days]]),"","x")</calculatedColumnFormula>
    </tableColumn>
    <tableColumn id="31" xr3:uid="{0AA65542-FCDD-481A-8BE0-447FBDD0E749}" name="# of travel days" dataDxfId="163" totalsRowDxfId="162" dataCellStyle="Input"/>
    <tableColumn id="37" xr3:uid="{56823C9E-340A-42FA-9E6D-8E5D81177C97}" name="Column914" dataDxfId="161" totalsRowDxfId="160">
      <calculatedColumnFormula>IF(ISBLANK(Conferences_Staff[[#This Row],['# of travel days]]),"","=")</calculatedColumnFormula>
    </tableColumn>
    <tableColumn id="27" xr3:uid="{8CBAE7F5-96C4-4233-96BE-8D80FF03D376}" name="Cost per Trip" dataDxfId="159" totalsRowDxfId="158" dataCellStyle="Input">
      <calculatedColumnFormula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32" xr3:uid="{C0E8BF58-C34F-4CBE-8CB5-CA6DC91F6933}" name="Column2" dataDxfId="157" totalsRowDxfId="156">
      <calculatedColumnFormula>IF(ISBLANK(Conferences_Staff[[#This Row],['# of travelers]]),"","x")</calculatedColumnFormula>
    </tableColumn>
    <tableColumn id="28" xr3:uid="{906BE757-26E0-4AC2-B029-30B2004045E9}" name="# of travelers" dataDxfId="155" totalsRowDxfId="154" dataCellStyle="Input"/>
    <tableColumn id="26" xr3:uid="{7EC74970-8473-48E3-B5C4-BC684F9CF74B}" name="Column52" dataDxfId="153" totalsRowDxfId="152">
      <calculatedColumnFormula>IF(ISBLANK(Conferences_Staff[[#This Row],['# of travelers]]),"","=")</calculatedColumnFormula>
    </tableColumn>
    <tableColumn id="25" xr3:uid="{5BCECD03-7E36-40FB-AB96-F24C734AFFFE}" name="Total per Trip" dataDxfId="151" totalsRowDxfId="150" dataCellStyle="Input">
      <calculatedColumnFormula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24" xr3:uid="{858FE8F2-03AF-40CA-9AD4-EC6AF224911B}" name="Column73" dataDxfId="149" totalsRowDxfId="148">
      <calculatedColumnFormula>IF(ISBLANK(Conferences_Staff[[#This Row],['# of trips ]]),"","x")</calculatedColumnFormula>
    </tableColumn>
    <tableColumn id="23" xr3:uid="{A3AEBA3A-7F5F-45F7-8B26-EEF266EB5009}" name="# of trips " dataDxfId="147" totalsRowDxfId="146" dataCellStyle="Input"/>
    <tableColumn id="19" xr3:uid="{52960CE3-F28F-4FA9-A4BC-F32CB3B4CC6B}" name="Column82" dataDxfId="145" totalsRowDxfId="144" dataCellStyle="Percent">
      <calculatedColumnFormula>IF(ISBLANK(Conferences_Staff[[#This Row],['# of trips ]]),"","=")</calculatedColumnFormula>
    </tableColumn>
    <tableColumn id="39" xr3:uid="{8E6443D3-9665-4EA0-BC18-7F9F70B41B83}" name="Total Third Party Travel" dataDxfId="143" totalsRowDxfId="142" dataCellStyle="Input">
      <calculatedColumnFormula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calculatedColumnFormula>
    </tableColumn>
    <tableColumn id="41" xr3:uid="{48CDD07B-256A-4118-A70B-AB80942C81FC}" name="Column32" dataDxfId="141" totalsRowDxfId="140"/>
    <tableColumn id="20" xr3:uid="{86D5DC25-59FB-4E46-9E05-1672C0867381}" name="TOTAL" totalsRowFunction="sum" dataDxfId="139" totalsRowDxfId="138" dataCellStyle="Input">
      <calculatedColumnFormula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calculatedColumnFormula>
    </tableColumn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7638AE5-A235-4B23-A649-F6D29E223E62}" name="Tbl_OtherConferenceMeetingCosts" displayName="Tbl_OtherConferenceMeetingCosts" ref="B37:E43" totalsRowCount="1" headerRowDxfId="137" dataDxfId="135" headerRowBorderDxfId="136" tableBorderDxfId="134" totalsRowBorderDxfId="133">
  <autoFilter ref="B37:E42" xr:uid="{17969EFF-1523-48F5-A7D0-E1D52C025D07}">
    <filterColumn colId="0" hiddenButton="1"/>
    <filterColumn colId="1" hiddenButton="1"/>
    <filterColumn colId="2" hiddenButton="1"/>
    <filterColumn colId="3" hiddenButton="1"/>
  </autoFilter>
  <tableColumns count="4">
    <tableColumn id="1" xr3:uid="{091EA7E6-62E2-458F-BBD9-9BD064B4170C}" name="Description" totalsRowLabel="Total" dataDxfId="132" totalsRowDxfId="131" dataCellStyle="Input"/>
    <tableColumn id="7" xr3:uid="{DD3D2F9C-57F6-417E-ABAD-0148A6A14061}" name="Cost" dataDxfId="130" totalsRowDxfId="129" dataCellStyle="Input"/>
    <tableColumn id="9" xr3:uid="{7EC44172-A18E-4F90-BFCC-096DB3431772}" name="Quantity" dataDxfId="128" totalsRowDxfId="127" dataCellStyle="Input"/>
    <tableColumn id="11" xr3:uid="{8EF093BD-3D66-4DC8-8198-C8952E6E6346}" name="Total" totalsRowFunction="sum" dataDxfId="126" totalsRowDxfId="125" dataCellStyle="Input" totalsRowCellStyle="Input">
      <calculatedColumnFormula>Tbl_OtherConferenceMeetingCosts[[#This Row],[Cost]]*Tbl_OtherConferenceMeetingCosts[[#This Row],[Quantity]]</calculatedColumnFormula>
    </tableColumn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701F86F-A083-49E1-9DFB-5981C00612FB}" name="Conferences_Sub" displayName="Conferences_Sub" ref="B22:AM34" totalsRowCount="1" headerRowDxfId="124" totalsRowBorderDxfId="123">
  <tableColumns count="38">
    <tableColumn id="1" xr3:uid="{54E38570-0F66-44D9-9E13-A292C92F1C26}" name="Conference / Meeting Name" totalsRowLabel="Total" dataDxfId="122" totalsRowDxfId="121" dataCellStyle="Input"/>
    <tableColumn id="21" xr3:uid="{7052BBC4-3FA5-4BE8-8897-25E45017F05F}" name="Purpose" dataDxfId="120" totalsRowDxfId="119" dataCellStyle="Input"/>
    <tableColumn id="4" xr3:uid="{F39F035D-258E-4EBD-A80D-885FEBA17FF2}" name="Location" dataDxfId="118" totalsRowDxfId="117" dataCellStyle="Input"/>
    <tableColumn id="18" xr3:uid="{BFEC7354-3D2B-4933-B5FC-FE25BD843475}" name="# of Meetings " dataDxfId="116" totalsRowDxfId="115" dataCellStyle="Input"/>
    <tableColumn id="40" xr3:uid="{E98A092A-0F40-4BD9-8162-1B4AB51422D0}" name="Column1" dataDxfId="114" totalsRowDxfId="113" dataCellStyle="Input">
      <calculatedColumnFormula>IF(ISBLANK(Conferences_Sub[[#This Row],['# of rental days]]),"","x")</calculatedColumnFormula>
    </tableColumn>
    <tableColumn id="5" xr3:uid="{B108AF95-A1EA-489E-A290-48F4ECAEC775}" name="Event space rental _x000a_(Per day)" dataDxfId="112" totalsRowDxfId="111" dataCellStyle="Input"/>
    <tableColumn id="6" xr3:uid="{ED631A34-C645-46D9-A6E3-0F6F58F82E1C}" name="Audio / Visual rental _x000a_(Per day)" dataDxfId="110" totalsRowDxfId="109" dataCellStyle="Input"/>
    <tableColumn id="7" xr3:uid="{208E6F72-708F-48F5-973C-3AC9A3464F11}" name="Column12" dataDxfId="108" totalsRowDxfId="107">
      <calculatedColumnFormula>IF(ISBLANK(Conferences_Sub[[#This Row],['# of rental days]]),"","x")</calculatedColumnFormula>
    </tableColumn>
    <tableColumn id="8" xr3:uid="{B653218C-3462-45DC-BC9B-FE56F5AB5476}" name="# of rental days" dataDxfId="106" totalsRowDxfId="105" dataCellStyle="Input"/>
    <tableColumn id="9" xr3:uid="{75D0AB41-5667-4A17-B3EE-B93B6036896F}" name="Column4" dataDxfId="104" totalsRowDxfId="103" dataCellStyle="Percent">
      <calculatedColumnFormula>IF(ISBLANK(Conferences_Sub[[#This Row],['# of rental days]]),"","=")</calculatedColumnFormula>
    </tableColumn>
    <tableColumn id="10" xr3:uid="{CE6A4840-124E-4E13-88E1-2EF25CE13EEE}" name="Total Rental" dataDxfId="102" totalsRowDxfId="101" dataCellStyle="Input">
      <calculatedColumnFormula>Conferences_Sub[[#This Row],['# of Meetings ]]*(SUM(Conferences_Sub[[#This Row],[Event space rental 
(Per day)]],Conferences_Sub[[#This Row],[Audio / Visual rental 
(Per day)]])*Conferences_Sub[[#This Row],['# of rental days]])</calculatedColumnFormula>
    </tableColumn>
    <tableColumn id="11" xr3:uid="{1B3FD773-666A-4A6F-AB79-BED230B787F6}" name="Column5" dataDxfId="100" totalsRowDxfId="99"/>
    <tableColumn id="12" xr3:uid="{F48533D6-0C2E-454E-ADB1-0D670411ADAD}" name="Food / Beverages _x000a_(Per Person)" dataDxfId="98" totalsRowDxfId="97" dataCellStyle="Input"/>
    <tableColumn id="13" xr3:uid="{5757236B-FAF8-40D2-B851-D6CC9B98199C}" name="Column6" dataDxfId="96" totalsRowDxfId="95">
      <calculatedColumnFormula>IF(ISBLANK(Conferences_Sub[[#This Row],['# of Attendees]]),"","x")</calculatedColumnFormula>
    </tableColumn>
    <tableColumn id="14" xr3:uid="{AB4450B7-DE2B-48AD-BCFB-0D7878F7B2EF}" name="# of Attendees" dataDxfId="94" totalsRowDxfId="93" dataCellStyle="Input"/>
    <tableColumn id="22" xr3:uid="{589D583F-FEA4-48FD-BA93-AF2D4BC84326}" name="Column62" dataDxfId="92" totalsRowDxfId="91" dataCellStyle="Input">
      <calculatedColumnFormula>IF(ISBLANK(Conferences_Sub[[#This Row],['# of Attendees]]),"","x")</calculatedColumnFormula>
    </tableColumn>
    <tableColumn id="3" xr3:uid="{DB696C00-3536-4809-AE18-40B626E35A62}" name="# of catering days" dataDxfId="90" totalsRowDxfId="89" dataCellStyle="Input"/>
    <tableColumn id="15" xr3:uid="{7BF8B5B4-9E9B-4B82-8DB7-C0F26E7E64CE}" name="Column7" dataDxfId="88" totalsRowDxfId="87" dataCellStyle="Percent">
      <calculatedColumnFormula>IF(ISBLANK(Conferences_Sub[[#This Row],['# of Attendees]]),"","=")</calculatedColumnFormula>
    </tableColumn>
    <tableColumn id="16" xr3:uid="{FBEC6B4E-202E-4E53-BC6D-5F6FF105F334}" name="Total Catering" dataDxfId="86" totalsRowDxfId="85" dataCellStyle="Input">
      <calculatedColumnFormula>Conferences_Sub[[#This Row],['# of Meetings ]]*((Conferences_Sub[[#This Row],[Food / Beverages 
(Per Person)]]*Conferences_Sub[[#This Row],['# of catering days]]*Conferences_Sub[[#This Row],['# of Attendees]]))</calculatedColumnFormula>
    </tableColumn>
    <tableColumn id="17" xr3:uid="{09D172CD-0F7B-4144-B201-CEB26CB6069D}" name="Column9" dataDxfId="84" totalsRowDxfId="83"/>
    <tableColumn id="36" xr3:uid="{0D606BFD-5476-499E-A222-F713DC8F0E99}" name="Intercity Travel _x000a_(Total for Flights, Train etc.)" dataDxfId="82" totalsRowDxfId="81" dataCellStyle="Input"/>
    <tableColumn id="35" xr3:uid="{21086E2B-CDB2-49CA-BD9A-2E6BA858EC33}" name="Hotel _x000a_(Per night)" dataDxfId="80" totalsRowDxfId="79" dataCellStyle="Input"/>
    <tableColumn id="34" xr3:uid="{0CF05036-0DA1-4348-8849-C5ED552A122B}" name="Meals _x000a_(Per day)" dataDxfId="78" totalsRowDxfId="77" dataCellStyle="Input"/>
    <tableColumn id="33" xr3:uid="{1FA28556-90A5-4A10-8CBE-1A5F0BBD34CA}" name="Ground Transportation (Per day)" dataDxfId="76" totalsRowDxfId="75" dataCellStyle="Input"/>
    <tableColumn id="38" xr3:uid="{83F32B14-7C32-489A-A440-8987EF869307}" name="Column915" dataDxfId="74" totalsRowDxfId="73">
      <calculatedColumnFormula>IF(ISBLANK(Conferences_Sub[[#This Row],['# of travel days]]),"","x")</calculatedColumnFormula>
    </tableColumn>
    <tableColumn id="31" xr3:uid="{07F3B006-E56F-415B-A0C1-5103EF290F89}" name="# of travel days" dataDxfId="72" totalsRowDxfId="71" dataCellStyle="Input"/>
    <tableColumn id="37" xr3:uid="{1227A4BF-DF5B-4338-B434-B404EF305F32}" name="Column914" dataDxfId="70" totalsRowDxfId="69">
      <calculatedColumnFormula>IF(ISBLANK(Conferences_Sub[[#This Row],['# of travel days]]),"","=")</calculatedColumnFormula>
    </tableColumn>
    <tableColumn id="27" xr3:uid="{22C621A1-5FD9-42DA-BE91-DD486CF013C1}" name="Cost per Trip" dataDxfId="68" totalsRowDxfId="67" dataCellStyle="Input">
      <calculatedColumnFormula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32" xr3:uid="{926B85ED-AD9F-4A33-989A-4EBB40AA62A0}" name="Column2" dataDxfId="66" totalsRowDxfId="65">
      <calculatedColumnFormula>IF(ISBLANK(Conferences_Sub[[#This Row],['# of travelers]]),"","x")</calculatedColumnFormula>
    </tableColumn>
    <tableColumn id="28" xr3:uid="{6AEDEA0A-7A64-4CB2-AA44-1F5E4DFA8A10}" name="# of travelers" dataDxfId="64" totalsRowDxfId="63" dataCellStyle="Input"/>
    <tableColumn id="26" xr3:uid="{1B6178BF-D382-4F23-A71C-A99A20AFE9AA}" name="Column52" dataDxfId="62" totalsRowDxfId="61">
      <calculatedColumnFormula>IF(ISBLANK(Conferences_Sub[[#This Row],['# of travelers]]),"","=")</calculatedColumnFormula>
    </tableColumn>
    <tableColumn id="25" xr3:uid="{5DE6824C-88A8-4F76-A73F-AB42A77BB820}" name="Total per Trip" dataDxfId="60" totalsRowDxfId="59" dataCellStyle="Input">
      <calculatedColumnFormula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24" xr3:uid="{6C601B19-CA95-45DC-A7F7-581FE48D5EA9}" name="Column73" dataDxfId="58" totalsRowDxfId="57">
      <calculatedColumnFormula>IF(ISBLANK(Conferences_Sub[[#This Row],['# of trips ]]),"","x")</calculatedColumnFormula>
    </tableColumn>
    <tableColumn id="23" xr3:uid="{CFCB3403-13C0-4745-BC1E-FBB0B8068824}" name="# of trips " dataDxfId="56" totalsRowDxfId="55" dataCellStyle="Input"/>
    <tableColumn id="19" xr3:uid="{FC88143C-FF0B-4688-9FFE-9C74AD19D779}" name="Column82" dataDxfId="54" totalsRowDxfId="53" dataCellStyle="Percent">
      <calculatedColumnFormula>IF(ISBLANK(Conferences_Sub[[#This Row],['# of trips ]]),"","=")</calculatedColumnFormula>
    </tableColumn>
    <tableColumn id="39" xr3:uid="{69885119-195E-4BF2-AAF2-10268D893D74}" name="Total Third Party Travel" dataDxfId="52" totalsRowDxfId="51" dataCellStyle="Input">
      <calculatedColumnFormula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calculatedColumnFormula>
    </tableColumn>
    <tableColumn id="41" xr3:uid="{5659B3EB-061B-4F44-8489-8BA6FD3ED5AB}" name="Column32" dataDxfId="50" totalsRowDxfId="49"/>
    <tableColumn id="20" xr3:uid="{B9380880-E15F-4C3B-912B-CFD67D8B4E7D}" name="TOTAL" totalsRowFunction="sum" dataDxfId="48" totalsRowDxfId="47" dataCellStyle="Input">
      <calculatedColumnFormula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calculatedColumnFormula>
    </tableColumn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DEF3520-376E-4087-B5E7-89760C58AFC9}" name="Currencies" displayName="Currencies" ref="B6:G139" totalsRowShown="0">
  <autoFilter ref="B6:G139" xr:uid="{CCE8724C-882B-4642-8C37-249AE3D43387}"/>
  <sortState xmlns:xlrd2="http://schemas.microsoft.com/office/spreadsheetml/2017/richdata2" ref="B7:G139">
    <sortCondition ref="B74"/>
  </sortState>
  <tableColumns count="6">
    <tableColumn id="6" xr3:uid="{8665E6FF-44E5-443B-8EB8-4AE094B665FE}" name="Country - Name, ISO" dataDxfId="46">
      <calculatedColumnFormula>Currencies[[#This Row],[Country]]&amp;" - "&amp;Currencies[[#This Row],[Currency Name]]&amp;", "&amp;Currencies[[#This Row],[ISO Code]]</calculatedColumnFormula>
    </tableColumn>
    <tableColumn id="5" xr3:uid="{EE2B8FEE-3858-4406-B1D0-E5F058BCBB1C}" name="Country"/>
    <tableColumn id="1" xr3:uid="{C090B9D5-FA46-4A1F-A350-75761A304870}" name="Country of Currency"/>
    <tableColumn id="2" xr3:uid="{C88E637A-C326-4C89-844D-F39337288A7F}" name="Currency Name"/>
    <tableColumn id="4" xr3:uid="{FD372B68-A892-46AF-8629-88286C2663B6}" name="ISO Code"/>
    <tableColumn id="3" xr3:uid="{24271AD6-0A3E-4DD4-943C-127C10C898A5}" name="Symbol" dataDxfId="45"/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D69C73C-9662-4B4A-A371-D23F8B52A841}" name="LST_Rates" displayName="LST_Rates" ref="B3:B6" totalsRowShown="0">
  <autoFilter ref="B3:B6" xr:uid="{7D69C73C-9662-4B4A-A371-D23F8B52A841}"/>
  <tableColumns count="1">
    <tableColumn id="1" xr3:uid="{F2F16034-3B08-4C95-9C06-D009906B9434}" name="Drop down list menu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EF958C5-896C-46B5-A306-2E15B79CF9B3}" name="LST_Units" displayName="LST_Units" ref="D3:D6" totalsRowShown="0">
  <autoFilter ref="D3:D6" xr:uid="{7EF958C5-896C-46B5-A306-2E15B79CF9B3}"/>
  <tableColumns count="1">
    <tableColumn id="1" xr3:uid="{958C0DCE-780D-433D-896A-B6CE220682CD}" name="Drop down list menu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BCBCE4-85BD-401E-8D76-D85C155D9664}" name="Fee_for_Service_Travel_Staff" displayName="Fee_for_Service_Travel_Staff" ref="B38:C44" totalsRowCount="1" headerRowDxfId="344" dataDxfId="343" totalsRowDxfId="342">
  <autoFilter ref="B38:C43" xr:uid="{184BBD6F-EF54-49F3-BAF8-9BE77639CF33}">
    <filterColumn colId="0" hiddenButton="1"/>
    <filterColumn colId="1" hiddenButton="1"/>
  </autoFilter>
  <tableColumns count="2">
    <tableColumn id="1" xr3:uid="{6122565A-C657-495B-9C2C-DA6A425315B0}" name="Purpose and Description (Please include destination, if known)" totalsRowLabel="Total" dataDxfId="341" totalsRowDxfId="340"/>
    <tableColumn id="2" xr3:uid="{C22BD5FC-111D-4AB5-AF68-568410D95EDB}" name="Amount" totalsRowFunction="sum" dataDxfId="339" totalsRowDxfId="338"/>
  </tableColumns>
  <tableStyleInfo name="TableStyleLight18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73F0A9-F715-4DC9-953C-1DC460C522E1}" name="Fee_for_Service_Conferences_Staff" displayName="Fee_for_Service_Conferences_Staff" ref="B48:C54" totalsRowCount="1" headerRowDxfId="337" dataDxfId="336" totalsRowDxfId="335">
  <autoFilter ref="B48:C53" xr:uid="{DFC4EB25-0E26-46ED-BD68-2D541A5D7C29}">
    <filterColumn colId="0" hiddenButton="1"/>
    <filterColumn colId="1" hiddenButton="1"/>
  </autoFilter>
  <tableColumns count="2">
    <tableColumn id="1" xr3:uid="{41E71841-96DC-434A-B7E0-66F5875C04C0}" name="Purpose and Description (Please include destination, if known)" totalsRowLabel="Total" dataDxfId="334" totalsRowDxfId="333"/>
    <tableColumn id="7" xr3:uid="{AD976734-9C2B-4981-A9A8-A6926C4EB2A2}" name="Amount" totalsRowFunction="sum" dataDxfId="332" totalsRowDxfId="331"/>
  </tableColumns>
  <tableStyleInfo name="TableStyleLight18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772490-25AB-4821-8357-DE42FDD1EE04}" name="Fee_for_Service_Fees_Subcontractor" displayName="Fee_for_Service_Fees_Subcontractor" ref="B58:C64" totalsRowCount="1">
  <autoFilter ref="B58:C63" xr:uid="{1420C5B7-AD1E-4B8B-BA27-7324D9FB984A}">
    <filterColumn colId="0" hiddenButton="1"/>
    <filterColumn colId="1" hiddenButton="1"/>
  </autoFilter>
  <tableColumns count="2">
    <tableColumn id="1" xr3:uid="{13DBB927-80D2-45A8-B5B8-4C40EC761A12}" name="Purpose and Description (Please include rates/# of days/# of hours, if known)" totalsRowLabel="Total"/>
    <tableColumn id="7" xr3:uid="{A0AF47E4-EBC4-45AE-81AA-8BA8EAC9AD84}" name="Amount" totalsRowFunction="sum" dataDxfId="330" totalsRowDxfId="329" dataCellStyle="Comma" totalsRowCellStyle="Comma"/>
  </tableColumns>
  <tableStyleInfo name="TableStyleLight18" showFirstColumn="0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A160025-0DBE-4BD2-81BD-A39F9591600C}" name="Fee_for_Service_Communications" displayName="Fee_for_Service_Communications" ref="B88:C94" totalsRowCount="1">
  <autoFilter ref="B88:C93" xr:uid="{5D71B0D1-3F01-4551-8E71-AEDD48FC8B44}">
    <filterColumn colId="0" hiddenButton="1"/>
    <filterColumn colId="1" hiddenButton="1"/>
  </autoFilter>
  <tableColumns count="2">
    <tableColumn id="1" xr3:uid="{587B6C37-16A6-44EB-98DA-89A130BC42B6}" name="Purpose and Description" totalsRowLabel="Total"/>
    <tableColumn id="2" xr3:uid="{41AC1EC2-B829-4B98-8DF1-630E193AFF23}" name="Amount" totalsRowFunction="sum" dataDxfId="328" totalsRowDxfId="327" dataCellStyle="Comma" totalsRowCellStyle="Comma"/>
  </tableColumns>
  <tableStyleInfo name="TableStyleLight18" showFirstColumn="0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A979562-8D19-475C-83AD-09EC43D75578}" name="Fee_for_Service_Equipment" displayName="Fee_for_Service_Equipment" ref="B98:C104" totalsRowCount="1">
  <autoFilter ref="B98:C103" xr:uid="{32081798-FC81-4A51-B322-BF65A9B73243}">
    <filterColumn colId="0" hiddenButton="1"/>
    <filterColumn colId="1" hiddenButton="1"/>
  </autoFilter>
  <tableColumns count="2">
    <tableColumn id="1" xr3:uid="{DB447739-32B2-4ECB-A233-3C58E4F7188A}" name="Purpose and Description" totalsRowLabel="Total"/>
    <tableColumn id="2" xr3:uid="{979092B4-C742-4500-8268-DE32228DE578}" name="Amount" totalsRowFunction="sum" dataDxfId="326" totalsRowDxfId="325" dataCellStyle="Comma" totalsRowCellStyle="Comma"/>
  </tableColumns>
  <tableStyleInfo name="TableStyleLight18" showFirstColumn="0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AE32F1D-531D-4B76-A6AD-719DD347DE96}" name="Fee_for_Service_Other_Expenses" displayName="Fee_for_Service_Other_Expenses" ref="B108:C114" totalsRowCount="1">
  <autoFilter ref="B108:C113" xr:uid="{41BF4972-4DB3-485E-B3EC-B34E1BB73CA0}">
    <filterColumn colId="0" hiddenButton="1"/>
    <filterColumn colId="1" hiddenButton="1"/>
  </autoFilter>
  <tableColumns count="2">
    <tableColumn id="1" xr3:uid="{5000534B-1481-481C-9AEB-35972E2C9B0C}" name="Purpose and Description" totalsRowLabel="Total"/>
    <tableColumn id="2" xr3:uid="{267DEFBE-38CC-4062-9A84-79D1F8FE47ED}" name="Amount" totalsRowFunction="sum" dataDxfId="324" dataCellStyle="Comma" totalsRowCellStyle="Comma"/>
  </tableColumns>
  <tableStyleInfo name="TableStyleLight18" showFirstColumn="0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A7FA8E9-9E1E-44E9-90D7-47FC6906CFB8}" name="Fee_for_Service_Travel_Subcontractor" displayName="Fee_for_Service_Travel_Subcontractor" ref="B68:C74" totalsRowCount="1">
  <autoFilter ref="B68:C73" xr:uid="{DA7FA8E9-9E1E-44E9-90D7-47FC6906CFB8}">
    <filterColumn colId="0" hiddenButton="1"/>
    <filterColumn colId="1" hiddenButton="1"/>
  </autoFilter>
  <tableColumns count="2">
    <tableColumn id="1" xr3:uid="{D62E494F-E724-4FAE-B96F-44CEE043E31B}" name="Purpose and Description (Please include destination, if known)" totalsRowLabel="Total"/>
    <tableColumn id="7" xr3:uid="{42B3E53B-0543-4BE2-8BA3-4CA6869020B4}" name="Amount" totalsRowFunction="sum" dataDxfId="323" totalsRowDxfId="322" dataCellStyle="Comma" totalsRowCellStyle="Comma"/>
  </tableColumns>
  <tableStyleInfo name="TableStyleLight18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E996DD9-E7E4-4C11-8783-C5E9F66570F7}" name="Fee_for_Service_Conferences_Subcontractor" displayName="Fee_for_Service_Conferences_Subcontractor" ref="B78:C84" totalsRowCount="1">
  <autoFilter ref="B78:C83" xr:uid="{2E996DD9-E7E4-4C11-8783-C5E9F66570F7}">
    <filterColumn colId="0" hiddenButton="1"/>
    <filterColumn colId="1" hiddenButton="1"/>
  </autoFilter>
  <tableColumns count="2">
    <tableColumn id="1" xr3:uid="{DDA36054-6808-499D-97B6-1AB493D97447}" name="Purpose and Description (Please include destination, if known)" totalsRowLabel="Total"/>
    <tableColumn id="7" xr3:uid="{F1E84383-F9D4-4C45-9A84-92A0C017DF7D}" name="Amount" totalsRowFunction="sum" dataDxfId="321" totalsRowDxfId="320" dataCellStyle="Comma" totalsRowCellStyle="Comma"/>
  </tableColumns>
  <tableStyleInfo name="TableStyleLight18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w Style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OREX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51F9-6483-4EEF-AE4B-B3790E99403C}">
  <sheetPr codeName="Sheet1">
    <pageSetUpPr fitToPage="1"/>
  </sheetPr>
  <dimension ref="A1:K115"/>
  <sheetViews>
    <sheetView showGridLines="0" tabSelected="1" zoomScaleNormal="100" zoomScaleSheetLayoutView="100" workbookViewId="0">
      <selection activeCell="B49" sqref="B49"/>
    </sheetView>
  </sheetViews>
  <sheetFormatPr defaultColWidth="0" defaultRowHeight="15" outlineLevelRow="1" x14ac:dyDescent="0.25"/>
  <cols>
    <col min="1" max="1" width="2.85546875" style="45" customWidth="1"/>
    <col min="2" max="2" width="74.42578125" style="45" customWidth="1"/>
    <col min="3" max="3" width="18.85546875" style="45" customWidth="1"/>
    <col min="4" max="4" width="18.140625" style="45" customWidth="1"/>
    <col min="5" max="5" width="15.140625" style="45" customWidth="1"/>
    <col min="6" max="6" width="2.85546875" style="45" customWidth="1"/>
    <col min="7" max="7" width="23.85546875" style="45" hidden="1" customWidth="1"/>
    <col min="8" max="8" width="26.5703125" style="45" hidden="1" customWidth="1"/>
    <col min="9" max="11" width="0" style="45" hidden="1" customWidth="1"/>
    <col min="12" max="16384" width="13.5703125" style="45" hidden="1"/>
  </cols>
  <sheetData>
    <row r="1" spans="2:6" ht="15" customHeight="1" thickBot="1" x14ac:dyDescent="0.3"/>
    <row r="2" spans="2:6" customFormat="1" ht="22.5" x14ac:dyDescent="0.25">
      <c r="B2" s="172" t="s">
        <v>0</v>
      </c>
      <c r="C2" s="173"/>
      <c r="D2" s="173"/>
      <c r="E2" s="174"/>
      <c r="F2" s="70"/>
    </row>
    <row r="3" spans="2:6" customFormat="1" ht="19.5" x14ac:dyDescent="0.25">
      <c r="B3" s="177" t="s">
        <v>480</v>
      </c>
      <c r="C3" s="178"/>
      <c r="D3" s="181" t="s">
        <v>1</v>
      </c>
      <c r="E3" s="182"/>
      <c r="F3" s="71"/>
    </row>
    <row r="4" spans="2:6" customFormat="1" ht="23.25" x14ac:dyDescent="0.25">
      <c r="B4" s="179"/>
      <c r="C4" s="180"/>
      <c r="D4" s="183"/>
      <c r="E4" s="184"/>
      <c r="F4" s="71"/>
    </row>
    <row r="5" spans="2:6" customFormat="1" ht="16.5" x14ac:dyDescent="0.25">
      <c r="B5" s="162" t="s">
        <v>2</v>
      </c>
      <c r="C5" s="175" t="s">
        <v>3</v>
      </c>
      <c r="D5" s="175"/>
      <c r="E5" s="164" t="s">
        <v>4</v>
      </c>
      <c r="F5" s="71"/>
    </row>
    <row r="6" spans="2:6" ht="15" customHeight="1" thickBot="1" x14ac:dyDescent="0.3">
      <c r="B6" s="163"/>
      <c r="C6" s="166" t="str">
        <f>RIGHT($B$6,3)&amp; " 1 = "</f>
        <v xml:space="preserve"> 1 = </v>
      </c>
      <c r="D6" s="167"/>
      <c r="E6" s="165"/>
    </row>
    <row r="7" spans="2:6" ht="45" customHeight="1" x14ac:dyDescent="0.25">
      <c r="B7" s="176" t="str">
        <f>IF(D19&gt;0.2, Expenses_Breakdown_Message,"")</f>
        <v/>
      </c>
      <c r="C7" s="176"/>
      <c r="D7" s="176"/>
      <c r="E7" s="176"/>
    </row>
    <row r="8" spans="2:6" ht="28.5" hidden="1" outlineLevel="1" x14ac:dyDescent="0.25">
      <c r="B8"/>
      <c r="C8" s="53" t="str">
        <f>RIGHT($B$6,3)</f>
        <v/>
      </c>
      <c r="D8" s="53" t="s">
        <v>5</v>
      </c>
      <c r="E8" s="53" t="s">
        <v>6</v>
      </c>
    </row>
    <row r="9" spans="2:6" ht="15" hidden="1" customHeight="1" outlineLevel="1" x14ac:dyDescent="0.25">
      <c r="B9" s="55" t="s">
        <v>7</v>
      </c>
      <c r="C9" s="72">
        <f>Fee_for_Service_Fees_Staff[[#Totals],[Fees]]</f>
        <v>0</v>
      </c>
      <c r="D9" s="73">
        <f>IFERROR(C9/$C$20,0)</f>
        <v>0</v>
      </c>
      <c r="E9" s="74">
        <f>C9*$D$6</f>
        <v>0</v>
      </c>
    </row>
    <row r="10" spans="2:6" ht="15" hidden="1" customHeight="1" outlineLevel="1" x14ac:dyDescent="0.25">
      <c r="B10"/>
      <c r="C10" s="64">
        <f>SUM(C9:C9)</f>
        <v>0</v>
      </c>
      <c r="D10" s="65">
        <f>SUM(D9:D9)</f>
        <v>0</v>
      </c>
      <c r="E10" s="64">
        <f>SUM(E9:E9)</f>
        <v>0</v>
      </c>
    </row>
    <row r="11" spans="2:6" ht="15" hidden="1" customHeight="1" outlineLevel="1" x14ac:dyDescent="0.25">
      <c r="B11" s="55" t="s">
        <v>8</v>
      </c>
      <c r="C11" s="57">
        <f>Fee_for_Service_Travel_Staff[[#Totals],[Amount]]</f>
        <v>0</v>
      </c>
      <c r="D11" s="58">
        <f t="shared" ref="D11:D18" si="0">IFERROR(C11/$C$20,0)</f>
        <v>0</v>
      </c>
      <c r="E11" s="66">
        <f t="shared" ref="E11:E18" si="1">C11*$D$6</f>
        <v>0</v>
      </c>
    </row>
    <row r="12" spans="2:6" ht="15" hidden="1" customHeight="1" outlineLevel="1" x14ac:dyDescent="0.25">
      <c r="B12" s="55" t="s">
        <v>9</v>
      </c>
      <c r="C12" s="59">
        <f>Fee_for_Service_Conferences_Staff[[#Totals],[Amount]]</f>
        <v>0</v>
      </c>
      <c r="D12" s="56">
        <f t="shared" si="0"/>
        <v>0</v>
      </c>
      <c r="E12" s="67">
        <f t="shared" si="1"/>
        <v>0</v>
      </c>
    </row>
    <row r="13" spans="2:6" hidden="1" outlineLevel="1" x14ac:dyDescent="0.25">
      <c r="B13" s="55" t="s">
        <v>459</v>
      </c>
      <c r="C13" s="59">
        <f>Fee_for_Service_Fees_Subcontractor[[#Totals],[Amount]]</f>
        <v>0</v>
      </c>
      <c r="D13" s="56">
        <f t="shared" si="0"/>
        <v>0</v>
      </c>
      <c r="E13" s="67">
        <f t="shared" si="1"/>
        <v>0</v>
      </c>
    </row>
    <row r="14" spans="2:6" hidden="1" outlineLevel="1" x14ac:dyDescent="0.25">
      <c r="B14" s="55" t="s">
        <v>458</v>
      </c>
      <c r="C14" s="59">
        <f>Fee_for_Service_Travel_Subcontractor[[#Totals],[Amount]]</f>
        <v>0</v>
      </c>
      <c r="D14" s="56">
        <f t="shared" si="0"/>
        <v>0</v>
      </c>
      <c r="E14" s="67">
        <f t="shared" ref="E14:E15" si="2">C14*$D$6</f>
        <v>0</v>
      </c>
    </row>
    <row r="15" spans="2:6" hidden="1" outlineLevel="1" x14ac:dyDescent="0.25">
      <c r="B15" s="55" t="s">
        <v>461</v>
      </c>
      <c r="C15" s="59">
        <f>Fee_for_Service_Conferences_Subcontractor[[#Totals],[Amount]]</f>
        <v>0</v>
      </c>
      <c r="D15" s="56">
        <f t="shared" si="0"/>
        <v>0</v>
      </c>
      <c r="E15" s="67">
        <f t="shared" si="2"/>
        <v>0</v>
      </c>
    </row>
    <row r="16" spans="2:6" hidden="1" outlineLevel="1" x14ac:dyDescent="0.25">
      <c r="B16" s="55" t="s">
        <v>10</v>
      </c>
      <c r="C16" s="59">
        <f>Fee_for_Service_Communications[[#Totals],[Amount]]</f>
        <v>0</v>
      </c>
      <c r="D16" s="56">
        <f t="shared" si="0"/>
        <v>0</v>
      </c>
      <c r="E16" s="67">
        <f t="shared" si="1"/>
        <v>0</v>
      </c>
    </row>
    <row r="17" spans="2:9" hidden="1" outlineLevel="1" x14ac:dyDescent="0.25">
      <c r="B17" s="55" t="s">
        <v>11</v>
      </c>
      <c r="C17" s="59">
        <f>Fee_for_Service_Equipment[[#Totals],[Amount]]</f>
        <v>0</v>
      </c>
      <c r="D17" s="56">
        <f t="shared" si="0"/>
        <v>0</v>
      </c>
      <c r="E17" s="67">
        <f t="shared" si="1"/>
        <v>0</v>
      </c>
    </row>
    <row r="18" spans="2:9" hidden="1" outlineLevel="1" x14ac:dyDescent="0.25">
      <c r="B18" s="55" t="s">
        <v>12</v>
      </c>
      <c r="C18" s="60">
        <f>Fee_for_Service_Other_Expenses[[#Totals],[Amount]]</f>
        <v>0</v>
      </c>
      <c r="D18" s="61">
        <f t="shared" si="0"/>
        <v>0</v>
      </c>
      <c r="E18" s="68">
        <f t="shared" si="1"/>
        <v>0</v>
      </c>
    </row>
    <row r="19" spans="2:9" hidden="1" outlineLevel="1" x14ac:dyDescent="0.25">
      <c r="B19"/>
      <c r="C19" s="64">
        <f>SUM(C11:C18)</f>
        <v>0</v>
      </c>
      <c r="D19" s="65">
        <f t="shared" ref="D19:E19" si="3">SUM(D11:D18)</f>
        <v>0</v>
      </c>
      <c r="E19" s="64">
        <f t="shared" si="3"/>
        <v>0</v>
      </c>
    </row>
    <row r="20" spans="2:9" hidden="1" outlineLevel="1" x14ac:dyDescent="0.2">
      <c r="B20" s="55" t="s">
        <v>13</v>
      </c>
      <c r="C20" s="62">
        <f>SUM(C9:C9,C11:C18)</f>
        <v>0</v>
      </c>
      <c r="D20" s="63">
        <f>SUM(D9:D9,D11:D18)</f>
        <v>0</v>
      </c>
      <c r="E20" s="69">
        <f>SUM(E9:E9,E11:E18)</f>
        <v>0</v>
      </c>
    </row>
    <row r="21" spans="2:9" ht="15" customHeight="1" collapsed="1" x14ac:dyDescent="0.25">
      <c r="B21" s="40"/>
    </row>
    <row r="22" spans="2:9" ht="22.5" x14ac:dyDescent="0.25">
      <c r="B22" s="159" t="s">
        <v>13</v>
      </c>
      <c r="C22" s="185">
        <f>IF(ISBLANK($B$6),,
IF($B$6="United States - Dollar, USD",C20,
IF($B$6&lt;&gt;"United States - Dollar, USD", RIGHT($B$6,3) &amp;" " &amp;TEXT(C20,"#,##0") &amp;CHAR(10) &amp; " (USD " &amp; TEXT(E20,"#,##0")&amp;")")))</f>
        <v>0</v>
      </c>
      <c r="D22" s="185"/>
      <c r="E22" s="186"/>
    </row>
    <row r="23" spans="2:9" s="34" customFormat="1" ht="15" customHeight="1" x14ac:dyDescent="0.25">
      <c r="B23" s="45"/>
      <c r="F23" s="45"/>
      <c r="G23" s="45"/>
      <c r="H23" s="45"/>
    </row>
    <row r="24" spans="2:9" ht="19.5" x14ac:dyDescent="0.25">
      <c r="B24" s="158" t="s">
        <v>7</v>
      </c>
      <c r="C24" s="168">
        <f>IF(ISBLANK($B$6),,
IF($B$6="United States - Dollar, USD",Fee_for_Service_Fees_Staff[[#Totals],[Fees]],
IF($B$6&lt;&gt;"United States - Dollar, USD", RIGHT($B$6,3) &amp;" " &amp;TEXT(Fee_for_Service_Fees_Staff[[#Totals],[Fees]],"#,##0") &amp;CHAR(10) &amp; " (USD " &amp; TEXT((Fee_for_Service_Fees_Staff[[#Totals],[Fees]]*$D$6),"#,##0")&amp;")")))</f>
        <v>0</v>
      </c>
      <c r="D24" s="168"/>
      <c r="E24" s="169"/>
    </row>
    <row r="26" spans="2:9" ht="57" x14ac:dyDescent="0.25">
      <c r="B26" s="43" t="s">
        <v>450</v>
      </c>
      <c r="C26" s="43" t="s">
        <v>468</v>
      </c>
      <c r="D26" s="157" t="s">
        <v>467</v>
      </c>
      <c r="E26" s="44" t="s">
        <v>7</v>
      </c>
    </row>
    <row r="27" spans="2:9" x14ac:dyDescent="0.25">
      <c r="C27" s="75"/>
      <c r="D27" s="75"/>
      <c r="E27" s="50">
        <f>Fee_for_Service_Fees_Staff[[#This Row],[- Please select the rate used from this drop down -]]*Fee_for_Service_Fees_Staff[[#This Row],[- Please select the units used from this drop down -]]</f>
        <v>0</v>
      </c>
      <c r="I27" s="46"/>
    </row>
    <row r="28" spans="2:9" x14ac:dyDescent="0.25">
      <c r="C28" s="75"/>
      <c r="D28" s="75"/>
      <c r="E28" s="50">
        <f>Fee_for_Service_Fees_Staff[[#This Row],[- Please select the rate used from this drop down -]]*Fee_for_Service_Fees_Staff[[#This Row],[- Please select the units used from this drop down -]]</f>
        <v>0</v>
      </c>
    </row>
    <row r="29" spans="2:9" x14ac:dyDescent="0.25">
      <c r="C29" s="75"/>
      <c r="D29" s="75"/>
      <c r="E29" s="50">
        <f>Fee_for_Service_Fees_Staff[[#This Row],[- Please select the rate used from this drop down -]]*Fee_for_Service_Fees_Staff[[#This Row],[- Please select the units used from this drop down -]]</f>
        <v>0</v>
      </c>
    </row>
    <row r="30" spans="2:9" x14ac:dyDescent="0.25">
      <c r="C30" s="75"/>
      <c r="D30" s="75"/>
      <c r="E30" s="50">
        <f>Fee_for_Service_Fees_Staff[[#This Row],[- Please select the rate used from this drop down -]]*Fee_for_Service_Fees_Staff[[#This Row],[- Please select the units used from this drop down -]]</f>
        <v>0</v>
      </c>
    </row>
    <row r="31" spans="2:9" x14ac:dyDescent="0.25">
      <c r="C31" s="75"/>
      <c r="D31" s="75"/>
      <c r="E31" s="50">
        <f>Fee_for_Service_Fees_Staff[[#This Row],[- Please select the rate used from this drop down -]]*Fee_for_Service_Fees_Staff[[#This Row],[- Please select the units used from this drop down -]]</f>
        <v>0</v>
      </c>
    </row>
    <row r="32" spans="2:9" x14ac:dyDescent="0.25">
      <c r="B32" s="45" t="s">
        <v>13</v>
      </c>
      <c r="E32" s="50">
        <f>SUBTOTAL(109,Fee_for_Service_Fees_Staff[Fees])</f>
        <v>0</v>
      </c>
    </row>
    <row r="33" spans="2:8" x14ac:dyDescent="0.25">
      <c r="B33" s="33"/>
      <c r="C33" s="33"/>
      <c r="D33" s="33"/>
      <c r="E33" s="33"/>
    </row>
    <row r="34" spans="2:8" ht="19.5" x14ac:dyDescent="0.25">
      <c r="B34" s="158" t="s">
        <v>14</v>
      </c>
      <c r="C34" s="168">
        <f>IF(ISBLANK($B$6),,
IF($B$6="United States - Dollar, USD",SUM(C19),
IF($B$6&lt;&gt;"United States - Dollar, USD", RIGHT($B$6,3) &amp;" " &amp;TEXT(SUM(C19),"#,##0") &amp;CHAR(10) &amp; " (USD " &amp; TEXT(SUM(E19),"#,##0")&amp;")")))</f>
        <v>0</v>
      </c>
      <c r="D34" s="168"/>
      <c r="E34" s="169"/>
    </row>
    <row r="36" spans="2:8" ht="16.5" x14ac:dyDescent="0.25">
      <c r="B36" s="160" t="s">
        <v>469</v>
      </c>
      <c r="C36" s="52">
        <f>IF(ISBLANK($B$6),,
IF($B$6="United States - Dollar, USD",Fee_for_Service_Travel_Staff[[#Totals],[Amount]],
IF($B$6&lt;&gt;"United States - Dollar, USD",RIGHT($B$6,3)&amp;" "&amp;TEXT(Fee_for_Service_Travel_Staff[[#Totals],[Amount]],"#,##0")&amp;CHAR(10)&amp;" (USD "&amp;TEXT((Fee_for_Service_Travel_Staff[[#Totals],[Amount]]*$D$6),"#,##0")&amp;")",)))</f>
        <v>0</v>
      </c>
    </row>
    <row r="37" spans="2:8" x14ac:dyDescent="0.25">
      <c r="B37" s="170"/>
      <c r="C37" s="170"/>
    </row>
    <row r="38" spans="2:8" x14ac:dyDescent="0.25">
      <c r="B38" s="154" t="s">
        <v>464</v>
      </c>
      <c r="C38" s="48" t="s">
        <v>15</v>
      </c>
    </row>
    <row r="39" spans="2:8" x14ac:dyDescent="0.25">
      <c r="B39" s="49"/>
      <c r="C39" s="51"/>
    </row>
    <row r="40" spans="2:8" x14ac:dyDescent="0.25">
      <c r="B40" s="49"/>
      <c r="C40" s="51"/>
    </row>
    <row r="41" spans="2:8" x14ac:dyDescent="0.25">
      <c r="B41" s="49"/>
      <c r="C41" s="51"/>
    </row>
    <row r="42" spans="2:8" x14ac:dyDescent="0.25">
      <c r="B42" s="49"/>
      <c r="C42" s="51"/>
    </row>
    <row r="43" spans="2:8" x14ac:dyDescent="0.25">
      <c r="B43" s="49"/>
      <c r="C43" s="51"/>
    </row>
    <row r="44" spans="2:8" x14ac:dyDescent="0.25">
      <c r="B44" s="49" t="s">
        <v>13</v>
      </c>
      <c r="C44" s="51">
        <f>SUBTOTAL(109,Fee_for_Service_Travel_Staff[Amount])</f>
        <v>0</v>
      </c>
    </row>
    <row r="45" spans="2:8" x14ac:dyDescent="0.25">
      <c r="B45" s="171"/>
      <c r="C45" s="171"/>
      <c r="F45" s="33"/>
      <c r="G45" s="33"/>
      <c r="H45" s="33"/>
    </row>
    <row r="46" spans="2:8" ht="16.5" x14ac:dyDescent="0.25">
      <c r="B46" s="47" t="s">
        <v>470</v>
      </c>
      <c r="C46" s="52">
        <f>IF(ISBLANK($B$6),,
IF($B$6="United States - Dollar, USD",Fee_for_Service_Conferences_Staff[[#Totals],[Amount]],
IF($B$6&lt;&gt;"United States - Dollar, USD", RIGHT($B$6,3) &amp;" " &amp;TEXT(SUM(Fee_for_Service_Conferences_Staff[[#Totals],[Amount]]),"#,##0") &amp;CHAR(10) &amp; " (USD " &amp; TEXT((Fee_for_Service_Conferences_Staff[[#Totals],[Amount]]*$D$6),"#,##0")&amp;")")))</f>
        <v>0</v>
      </c>
    </row>
    <row r="47" spans="2:8" x14ac:dyDescent="0.25">
      <c r="B47" s="170"/>
      <c r="C47" s="170"/>
    </row>
    <row r="48" spans="2:8" x14ac:dyDescent="0.25">
      <c r="B48" s="45" t="s">
        <v>465</v>
      </c>
      <c r="C48" s="42" t="s">
        <v>15</v>
      </c>
    </row>
    <row r="49" spans="2:3" x14ac:dyDescent="0.25">
      <c r="C49" s="50"/>
    </row>
    <row r="50" spans="2:3" x14ac:dyDescent="0.25">
      <c r="C50" s="50"/>
    </row>
    <row r="51" spans="2:3" x14ac:dyDescent="0.25">
      <c r="C51" s="50"/>
    </row>
    <row r="52" spans="2:3" x14ac:dyDescent="0.25">
      <c r="C52" s="50"/>
    </row>
    <row r="53" spans="2:3" x14ac:dyDescent="0.25">
      <c r="C53" s="50"/>
    </row>
    <row r="54" spans="2:3" collapsed="1" x14ac:dyDescent="0.25">
      <c r="B54" s="45" t="s">
        <v>13</v>
      </c>
      <c r="C54" s="50">
        <f>SUBTOTAL(109,Fee_for_Service_Conferences_Staff[Amount])</f>
        <v>0</v>
      </c>
    </row>
    <row r="55" spans="2:3" x14ac:dyDescent="0.25">
      <c r="B55" s="171"/>
      <c r="C55" s="171"/>
    </row>
    <row r="56" spans="2:3" ht="16.5" x14ac:dyDescent="0.25">
      <c r="B56" s="47" t="s">
        <v>459</v>
      </c>
      <c r="C56" s="52">
        <f>IF(ISBLANK($B$6),,
IF($B$6="United States - Dollar, USD",SUM(Fee_for_Service_Fees_Subcontractor[[#Totals],[Amount]]),
IF($B$6&lt;&gt;"United States - Dollar, USD", RIGHT($B$6,3) &amp;" " &amp;TEXT(Fee_for_Service_Fees_Subcontractor[[#Totals],[Amount]],"#,##0") &amp;CHAR(10) &amp; " (USD " &amp; TEXT((Fee_for_Service_Fees_Subcontractor[[#Totals],[Amount]]*$D$6),"#,##0")&amp;")")))</f>
        <v>0</v>
      </c>
    </row>
    <row r="57" spans="2:3" x14ac:dyDescent="0.25">
      <c r="B57" s="170"/>
      <c r="C57" s="170"/>
    </row>
    <row r="58" spans="2:3" x14ac:dyDescent="0.25">
      <c r="B58" s="45" t="s">
        <v>466</v>
      </c>
      <c r="C58" s="33" t="s">
        <v>15</v>
      </c>
    </row>
    <row r="59" spans="2:3" x14ac:dyDescent="0.25">
      <c r="B59"/>
      <c r="C59" s="161"/>
    </row>
    <row r="60" spans="2:3" x14ac:dyDescent="0.25">
      <c r="B60"/>
      <c r="C60" s="161"/>
    </row>
    <row r="61" spans="2:3" x14ac:dyDescent="0.25">
      <c r="B61"/>
      <c r="C61" s="161"/>
    </row>
    <row r="62" spans="2:3" x14ac:dyDescent="0.25">
      <c r="B62"/>
      <c r="C62" s="161"/>
    </row>
    <row r="63" spans="2:3" x14ac:dyDescent="0.25">
      <c r="B63"/>
      <c r="C63" s="161"/>
    </row>
    <row r="64" spans="2:3" x14ac:dyDescent="0.25">
      <c r="B64" t="s">
        <v>13</v>
      </c>
      <c r="C64" s="161">
        <f>SUBTOTAL(109,Fee_for_Service_Fees_Subcontractor[Amount])</f>
        <v>0</v>
      </c>
    </row>
    <row r="65" spans="2:3" x14ac:dyDescent="0.25">
      <c r="B65" s="171"/>
      <c r="C65" s="171"/>
    </row>
    <row r="66" spans="2:3" ht="16.5" x14ac:dyDescent="0.25">
      <c r="B66" s="47" t="s">
        <v>458</v>
      </c>
      <c r="C66" s="52">
        <f>IF(ISBLANK($B$6),,
IF($B$6="United States - Dollar, USD",Fee_for_Service_Travel_Subcontractor[[#Totals],[Amount]],
IF($B$6&lt;&gt;"United States - Dollar, USD", RIGHT($B$6,3) &amp;" " &amp;TEXT(Fee_for_Service_Travel_Subcontractor[[#Totals],[Amount]],"#,##0") &amp;CHAR(10) &amp; " (USD " &amp; TEXT((Fee_for_Service_Travel_Subcontractor[[#Totals],[Amount]]*$D$6),"#,##0")&amp;")")))</f>
        <v>0</v>
      </c>
    </row>
    <row r="67" spans="2:3" x14ac:dyDescent="0.25">
      <c r="B67" s="170"/>
      <c r="C67" s="170"/>
    </row>
    <row r="68" spans="2:3" x14ac:dyDescent="0.25">
      <c r="B68" s="45" t="s">
        <v>465</v>
      </c>
      <c r="C68" s="33" t="s">
        <v>15</v>
      </c>
    </row>
    <row r="69" spans="2:3" x14ac:dyDescent="0.25">
      <c r="B69"/>
      <c r="C69" s="161"/>
    </row>
    <row r="70" spans="2:3" x14ac:dyDescent="0.25">
      <c r="B70"/>
      <c r="C70" s="161"/>
    </row>
    <row r="71" spans="2:3" x14ac:dyDescent="0.25">
      <c r="B71"/>
      <c r="C71" s="161"/>
    </row>
    <row r="72" spans="2:3" x14ac:dyDescent="0.25">
      <c r="B72"/>
      <c r="C72" s="161"/>
    </row>
    <row r="73" spans="2:3" x14ac:dyDescent="0.25">
      <c r="B73"/>
      <c r="C73" s="161"/>
    </row>
    <row r="74" spans="2:3" x14ac:dyDescent="0.25">
      <c r="B74" t="s">
        <v>13</v>
      </c>
      <c r="C74" s="161">
        <f>SUBTOTAL(109,Fee_for_Service_Travel_Subcontractor[Amount])</f>
        <v>0</v>
      </c>
    </row>
    <row r="75" spans="2:3" x14ac:dyDescent="0.25">
      <c r="B75" s="171"/>
      <c r="C75" s="171"/>
    </row>
    <row r="76" spans="2:3" ht="16.5" x14ac:dyDescent="0.25">
      <c r="B76" s="47" t="s">
        <v>460</v>
      </c>
      <c r="C76" s="52">
        <f>IF(ISBLANK($B$6),,
IF($B$6="United States - Dollar, USD",Fee_for_Service_Conferences_Subcontractor[[#Totals],[Amount]],
IF($B$6&lt;&gt;"United States - Dollar, USD", RIGHT($B$6,3) &amp;" " &amp;TEXT(Fee_for_Service_Conferences_Subcontractor[[#Totals],[Amount]],"#,##0") &amp;CHAR(10) &amp; " (USD " &amp; TEXT((Fee_for_Service_Conferences_Subcontractor[[#Totals],[Amount]]*$D$6),"#,##0")&amp;")")))</f>
        <v>0</v>
      </c>
    </row>
    <row r="77" spans="2:3" x14ac:dyDescent="0.25">
      <c r="B77" s="170"/>
      <c r="C77" s="170"/>
    </row>
    <row r="78" spans="2:3" x14ac:dyDescent="0.25">
      <c r="B78" s="45" t="s">
        <v>465</v>
      </c>
      <c r="C78" s="33" t="s">
        <v>15</v>
      </c>
    </row>
    <row r="79" spans="2:3" x14ac:dyDescent="0.25">
      <c r="B79"/>
      <c r="C79" s="161"/>
    </row>
    <row r="80" spans="2:3" x14ac:dyDescent="0.25">
      <c r="B80"/>
      <c r="C80" s="161"/>
    </row>
    <row r="81" spans="2:3" x14ac:dyDescent="0.25">
      <c r="B81"/>
      <c r="C81" s="161"/>
    </row>
    <row r="82" spans="2:3" x14ac:dyDescent="0.25">
      <c r="B82"/>
      <c r="C82" s="161"/>
    </row>
    <row r="83" spans="2:3" x14ac:dyDescent="0.25">
      <c r="B83"/>
      <c r="C83" s="161"/>
    </row>
    <row r="84" spans="2:3" x14ac:dyDescent="0.25">
      <c r="B84" t="s">
        <v>13</v>
      </c>
      <c r="C84" s="161">
        <f>SUBTOTAL(109,Fee_for_Service_Conferences_Subcontractor[Amount])</f>
        <v>0</v>
      </c>
    </row>
    <row r="85" spans="2:3" x14ac:dyDescent="0.25">
      <c r="B85" s="171"/>
      <c r="C85" s="171"/>
    </row>
    <row r="86" spans="2:3" ht="16.5" x14ac:dyDescent="0.25">
      <c r="B86" s="47" t="s">
        <v>16</v>
      </c>
      <c r="C86" s="52">
        <f>IF(ISBLANK($B$6),,
IF($B$6="United States - Dollar, USD",Fee_for_Service_Communications[[#Totals],[Amount]],
IF($B$6&lt;&gt;"United States - Dollar, USD", RIGHT($B$6,3) &amp;" " &amp;TEXT(Fee_for_Service_Communications[[#Totals],[Amount]],"#,##0") &amp;CHAR(10) &amp; " (USD " &amp; TEXT((Fee_for_Service_Communications[[#Totals],[Amount]]*$D$6),"#,##0")&amp;")")))</f>
        <v>0</v>
      </c>
    </row>
    <row r="87" spans="2:3" x14ac:dyDescent="0.25">
      <c r="B87" s="170"/>
      <c r="C87" s="170"/>
    </row>
    <row r="88" spans="2:3" x14ac:dyDescent="0.25">
      <c r="B88" s="45" t="s">
        <v>17</v>
      </c>
      <c r="C88" s="54" t="s">
        <v>15</v>
      </c>
    </row>
    <row r="89" spans="2:3" x14ac:dyDescent="0.25">
      <c r="B89"/>
      <c r="C89" s="161"/>
    </row>
    <row r="90" spans="2:3" x14ac:dyDescent="0.25">
      <c r="B90"/>
      <c r="C90" s="161"/>
    </row>
    <row r="91" spans="2:3" x14ac:dyDescent="0.25">
      <c r="B91"/>
      <c r="C91" s="161"/>
    </row>
    <row r="92" spans="2:3" x14ac:dyDescent="0.25">
      <c r="B92"/>
      <c r="C92" s="161"/>
    </row>
    <row r="93" spans="2:3" x14ac:dyDescent="0.25">
      <c r="B93"/>
      <c r="C93" s="161"/>
    </row>
    <row r="94" spans="2:3" x14ac:dyDescent="0.25">
      <c r="B94" t="s">
        <v>13</v>
      </c>
      <c r="C94" s="161">
        <f>SUBTOTAL(109,Fee_for_Service_Communications[Amount])</f>
        <v>0</v>
      </c>
    </row>
    <row r="95" spans="2:3" x14ac:dyDescent="0.25">
      <c r="B95" s="171"/>
      <c r="C95" s="171"/>
    </row>
    <row r="96" spans="2:3" ht="16.5" x14ac:dyDescent="0.25">
      <c r="B96" s="47" t="s">
        <v>18</v>
      </c>
      <c r="C96" s="52">
        <f>IF(ISBLANK($B$6),,
IF($B$6="United States - Dollar, USD",Fee_for_Service_Equipment[[#Totals],[Amount]],
IF($B$6&lt;&gt;"United States - Dollar, USD", RIGHT($B$6,3) &amp;" " &amp;TEXT(Fee_for_Service_Equipment[[#Totals],[Amount]],"#,##0") &amp;CHAR(10) &amp; " (USD " &amp; TEXT((Fee_for_Service_Equipment[[#Totals],[Amount]]*$D$6),"#,##0")&amp;")")))</f>
        <v>0</v>
      </c>
    </row>
    <row r="97" spans="2:3" x14ac:dyDescent="0.25">
      <c r="B97" s="187"/>
      <c r="C97" s="187"/>
    </row>
    <row r="98" spans="2:3" x14ac:dyDescent="0.25">
      <c r="B98" s="45" t="s">
        <v>17</v>
      </c>
      <c r="C98" s="54" t="s">
        <v>15</v>
      </c>
    </row>
    <row r="99" spans="2:3" x14ac:dyDescent="0.25">
      <c r="B99"/>
      <c r="C99" s="161"/>
    </row>
    <row r="100" spans="2:3" x14ac:dyDescent="0.25">
      <c r="B100"/>
      <c r="C100" s="161"/>
    </row>
    <row r="101" spans="2:3" x14ac:dyDescent="0.25">
      <c r="B101"/>
      <c r="C101" s="161"/>
    </row>
    <row r="102" spans="2:3" x14ac:dyDescent="0.25">
      <c r="B102"/>
      <c r="C102" s="161"/>
    </row>
    <row r="103" spans="2:3" x14ac:dyDescent="0.25">
      <c r="B103"/>
      <c r="C103" s="161"/>
    </row>
    <row r="104" spans="2:3" x14ac:dyDescent="0.25">
      <c r="B104" t="s">
        <v>13</v>
      </c>
      <c r="C104" s="161">
        <f>SUBTOTAL(109,Fee_for_Service_Equipment[Amount])</f>
        <v>0</v>
      </c>
    </row>
    <row r="105" spans="2:3" x14ac:dyDescent="0.25">
      <c r="B105" s="187"/>
      <c r="C105" s="187"/>
    </row>
    <row r="106" spans="2:3" ht="16.5" x14ac:dyDescent="0.25">
      <c r="B106" s="47" t="s">
        <v>19</v>
      </c>
      <c r="C106" s="52">
        <f>IF(ISBLANK($B$6),,
IF($B$6="United States - Dollar, USD",Fee_for_Service_Other_Expenses[[#Totals],[Amount]],
IF($B$6&lt;&gt;"United States - Dollar, USD", RIGHT($B$6,3) &amp;" " &amp;TEXT(Fee_for_Service_Other_Expenses[[#Totals],[Amount]],"#,##0") &amp;CHAR(10) &amp; " (USD " &amp; TEXT((Fee_for_Service_Other_Expenses[[#Totals],[Amount]]*$D$6),"#,##0")&amp;")")))</f>
        <v>0</v>
      </c>
    </row>
    <row r="107" spans="2:3" x14ac:dyDescent="0.25">
      <c r="B107" s="187"/>
      <c r="C107" s="187"/>
    </row>
    <row r="108" spans="2:3" x14ac:dyDescent="0.25">
      <c r="B108" s="45" t="s">
        <v>17</v>
      </c>
      <c r="C108" s="33" t="s">
        <v>15</v>
      </c>
    </row>
    <row r="109" spans="2:3" x14ac:dyDescent="0.25">
      <c r="B109"/>
      <c r="C109" s="161"/>
    </row>
    <row r="110" spans="2:3" x14ac:dyDescent="0.25">
      <c r="B110"/>
      <c r="C110" s="161"/>
    </row>
    <row r="111" spans="2:3" x14ac:dyDescent="0.25">
      <c r="B111"/>
      <c r="C111" s="161"/>
    </row>
    <row r="112" spans="2:3" x14ac:dyDescent="0.25">
      <c r="B112"/>
      <c r="C112" s="161"/>
    </row>
    <row r="113" spans="2:3" x14ac:dyDescent="0.25">
      <c r="B113"/>
      <c r="C113" s="161"/>
    </row>
    <row r="114" spans="2:3" x14ac:dyDescent="0.25">
      <c r="B114" t="s">
        <v>13</v>
      </c>
      <c r="C114" s="161">
        <f>SUBTOTAL(109,Fee_for_Service_Other_Expenses[Amount])</f>
        <v>0</v>
      </c>
    </row>
    <row r="115" spans="2:3" x14ac:dyDescent="0.25">
      <c r="B115" s="171"/>
      <c r="C115" s="171"/>
    </row>
  </sheetData>
  <sheetProtection formatCells="0" formatColumns="0" formatRows="0" insertRows="0" insertHyperlinks="0" deleteRows="0" sort="0" autoFilter="0"/>
  <mergeCells count="26">
    <mergeCell ref="B115:C115"/>
    <mergeCell ref="B105:C105"/>
    <mergeCell ref="B107:C107"/>
    <mergeCell ref="B45:C45"/>
    <mergeCell ref="B47:C47"/>
    <mergeCell ref="B55:C55"/>
    <mergeCell ref="B57:C57"/>
    <mergeCell ref="B97:C97"/>
    <mergeCell ref="B75:C75"/>
    <mergeCell ref="B85:C85"/>
    <mergeCell ref="C34:E34"/>
    <mergeCell ref="B87:C87"/>
    <mergeCell ref="B65:C65"/>
    <mergeCell ref="B95:C95"/>
    <mergeCell ref="B2:E2"/>
    <mergeCell ref="C5:D5"/>
    <mergeCell ref="C24:E24"/>
    <mergeCell ref="B7:E7"/>
    <mergeCell ref="B3:C3"/>
    <mergeCell ref="B4:C4"/>
    <mergeCell ref="D3:E3"/>
    <mergeCell ref="D4:E4"/>
    <mergeCell ref="C22:E22"/>
    <mergeCell ref="B67:C67"/>
    <mergeCell ref="B77:C77"/>
    <mergeCell ref="B37:C37"/>
  </mergeCells>
  <phoneticPr fontId="11" type="noConversion"/>
  <conditionalFormatting sqref="B4">
    <cfRule type="expression" dxfId="44" priority="4">
      <formula>ISBLANK(B4)</formula>
    </cfRule>
  </conditionalFormatting>
  <conditionalFormatting sqref="C6">
    <cfRule type="expression" dxfId="42" priority="37">
      <formula>ISBLANK(C6)</formula>
    </cfRule>
    <cfRule type="expression" dxfId="41" priority="72">
      <formula>(OR(ISBLANK($B$6),$B$6="United States - Dollar, USD"))</formula>
    </cfRule>
  </conditionalFormatting>
  <conditionalFormatting sqref="C5:E5">
    <cfRule type="expression" dxfId="40" priority="2">
      <formula>OR($B$6="United States - Dollar, USD",$B$6="")</formula>
    </cfRule>
  </conditionalFormatting>
  <conditionalFormatting sqref="D4">
    <cfRule type="expression" dxfId="39" priority="3">
      <formula>ISBLANK(D4)</formula>
    </cfRule>
  </conditionalFormatting>
  <dataValidations count="19">
    <dataValidation allowBlank="1" showErrorMessage="1" sqref="B38:C38 E26" xr:uid="{17D00375-3CB9-492A-8AC7-DFCCCB1E55E4}"/>
    <dataValidation type="list" allowBlank="1" showInputMessage="1" showErrorMessage="1" promptTitle="Currency" prompt="Please select a currency to work with." sqref="B6" xr:uid="{8318C7CE-08C1-44BD-B0A1-CA43D1B0BA56}">
      <formula1>INDIRECT("Currencies[Country - Name, ISO]")</formula1>
    </dataValidation>
    <dataValidation allowBlank="1" showInputMessage="1" showErrorMessage="1" promptTitle="Foreign Currency" prompt="If the budget is drawn up in a foreign currency you must insert the USD foreign exchange rate (FOREX). CAPS recommends you use OANDA.com" sqref="D6" xr:uid="{3D5FF1A4-05B8-4CA9-8DFB-34E9B960FFBE}"/>
    <dataValidation allowBlank="1" showErrorMessage="1" promptTitle="Provider Travel Table" prompt="Enter all data for this table in the Travel tab. Add new rows to this table using tab to automatically summarize data added to the Travel tab._x000a__x000a_DO NOT DELETE OR REPLACE THE FORMULAS IN THIS TABLE." sqref="B39:C39" xr:uid="{F79B7BAA-7004-4E8F-B37E-9F087D1BC62D}"/>
    <dataValidation allowBlank="1" showInputMessage="1" showErrorMessage="1" promptTitle="Subcontrators Table" prompt="When you have reached the end of the table, hit the tab button on your keyboard to add a new row." sqref="B59 B69 B79" xr:uid="{59F21CCE-E139-4BC6-BC54-528F504BD120}"/>
    <dataValidation allowBlank="1" showInputMessage="1" showErrorMessage="1" promptTitle="Other Expenses" prompt="Enter a line for any other expenses directly attributable to this agreement, noting the description, purpose and cost per item for each line." sqref="B109" xr:uid="{75C86806-3A53-42F9-ACB0-703E40AA39E3}"/>
    <dataValidation allowBlank="1" showInputMessage="1" showErrorMessage="1" promptTitle="Equipment Expenses" prompt="Enter a line for any equipment expenses directly attributable to this agreement, noting the description, purpose and cost per item for each line." sqref="B99" xr:uid="{8792171D-A314-417C-A783-940538E6FAA2}"/>
    <dataValidation allowBlank="1" showInputMessage="1" showErrorMessage="1" promptTitle="FOREX Date" prompt="Please insert the date on which the FOREX was taken." sqref="E6" xr:uid="{70FB5F6B-9E28-40F1-83A5-AEB1C53A0203}"/>
    <dataValidation allowBlank="1" showErrorMessage="1" promptTitle="Staff Table Entries" sqref="B26" xr:uid="{01ACFF5E-C7F3-4FB7-8DB6-0F8B88791D04}"/>
    <dataValidation type="list" allowBlank="1" showErrorMessage="1" promptTitle="Staff Table Entries" sqref="E26" xr:uid="{BC41DA79-E290-4413-8312-A24F16F634FD}">
      <formula1>INDIRECT("Rates[Column1]")</formula1>
    </dataValidation>
    <dataValidation type="list" allowBlank="1" showErrorMessage="1" sqref="D26" xr:uid="{28405E2F-49FE-43A4-B1A4-A7ACB4700F50}">
      <formula1>INDIRECT("LST_Units[Drop down list menu]")</formula1>
    </dataValidation>
    <dataValidation type="list" allowBlank="1" showErrorMessage="1" promptTitle="Staff Table Entries" sqref="D26" xr:uid="{84CBE185-787F-462F-9DAB-95EC5A3A6344}">
      <formula1>INDIRECT("Units[Column1]")</formula1>
    </dataValidation>
    <dataValidation type="list" allowBlank="1" showInputMessage="1" promptTitle="Staff Rate" prompt="Select an appropriate rate from the drop-down provided." sqref="D26" xr:uid="{1AF214FB-076B-4CCD-BB7D-33F5C04F3AEF}">
      <formula1>INDIRECT("Units[Column1]")</formula1>
    </dataValidation>
    <dataValidation allowBlank="1" showInputMessage="1" promptTitle="Unit Rate" prompt="Select the type of units from the drop-down provided." sqref="D26" xr:uid="{9A13B1CA-1DA3-4681-B382-F57FE6BB8C7E}"/>
    <dataValidation allowBlank="1" showInputMessage="1" showErrorMessage="1" promptTitle="Staff Table" prompt="When you have reached the end of the table, hit the tab button on your keyboard to add a new row." sqref="C27:D27" xr:uid="{C255A27A-E260-4C42-B768-080465367C0D}"/>
    <dataValidation allowBlank="1" showInputMessage="1" promptTitle="Staff Rate" prompt="Select an appropriate rate from the drop-down provided." sqref="D26" xr:uid="{01C81F74-B9BC-4B2B-B5E9-9547B7D68057}"/>
    <dataValidation allowBlank="1" showErrorMessage="1" promptTitle="Staff Table" prompt="When you have reached the end of the table, hit the tab button on your keyboard to add a new row." sqref="B27" xr:uid="{51464A95-9E0C-4F27-99E9-A1893CE038B0}"/>
    <dataValidation type="list" allowBlank="1" showErrorMessage="1" promptTitle="Staff Table Entries" sqref="C26" xr:uid="{5883B548-4097-47CB-89AA-1B7D4E5F18C1}">
      <formula1>INDIRECT("LST_Rates[Drop down list menu]")</formula1>
    </dataValidation>
    <dataValidation type="list" allowBlank="1" showInputMessage="1" promptTitle="Staff Rate" prompt="Select an appropriate rate from the drop-down provided." sqref="C26" xr:uid="{C2499022-3C2D-4AB7-86CC-BCA79CCF10AA}">
      <formula1>INDIRECT("LST_Rates[Drop down list menu]")</formula1>
    </dataValidation>
  </dataValidations>
  <printOptions horizontalCentered="1"/>
  <pageMargins left="0.25" right="0.25" top="0.75" bottom="0.75" header="0.3" footer="0.3"/>
  <pageSetup scale="84" fitToHeight="0" orientation="portrait" verticalDpi="1200" r:id="rId1"/>
  <headerFooter differentFirst="1">
    <oddHeader>&amp;F</oddHeader>
    <oddFooter>Page &amp;P of &amp;N</oddFooter>
  </headerFooter>
  <rowBreaks count="1" manualBreakCount="1">
    <brk id="85" max="7" man="1"/>
  </rowBreaks>
  <ignoredErrors>
    <ignoredError sqref="D10:E10" formula="1"/>
  </ignoredErrors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00000000-000E-0000-0000-000003000000}">
            <xm:f>AND(ISBLANK(B6),OR('Currencies'!$C$2="United States",'Currencies'!$C$2=""))</xm:f>
            <x14:dxf>
              <fill>
                <patternFill>
                  <bgColor theme="5" tint="0.79998168889431442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39" id="{D57707BD-E4FF-45BA-AAA3-CCB0DA79D471}">
            <xm:f>AND(ISBLANK(D6),'Currencies'!$C$2&lt;&gt;"United States")</xm:f>
            <x14:dxf>
              <fill>
                <patternFill>
                  <bgColor theme="5" tint="0.79998168889431442"/>
                </patternFill>
              </fill>
            </x14:dxf>
          </x14:cfRule>
          <xm:sqref>D6:E6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Staff Rate" prompt="Select an appropriate rate from the drop-down provided." xr:uid="{90DB0856-92AA-4081-8F19-66F2DD414CA4}">
          <x14:formula1>
            <xm:f>'Lists &amp; Messages'!$B$4:$B$6</xm:f>
          </x14:formula1>
          <xm:sqref>E26</xm:sqref>
        </x14:dataValidation>
        <x14:dataValidation type="list" allowBlank="1" showErrorMessage="1" promptTitle="Staff Table Entries" xr:uid="{C52F0EC8-F615-483F-BBC2-6BDB8F56B551}">
          <x14:formula1>
            <xm:f>'Lists &amp; Messages'!#REF!</xm:f>
          </x14:formula1>
          <xm:sqref>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75F0-91E3-44AA-96A3-843D3A1D6A9C}">
  <sheetPr codeName="Sheet3">
    <pageSetUpPr fitToPage="1"/>
  </sheetPr>
  <dimension ref="A1:AA524"/>
  <sheetViews>
    <sheetView showGridLines="0" workbookViewId="0">
      <selection activeCell="C18" sqref="C18"/>
    </sheetView>
  </sheetViews>
  <sheetFormatPr defaultColWidth="0" defaultRowHeight="15" x14ac:dyDescent="0.25"/>
  <cols>
    <col min="1" max="1" width="2.42578125" customWidth="1"/>
    <col min="2" max="2" width="20.85546875" customWidth="1"/>
    <col min="3" max="3" width="30.85546875" customWidth="1"/>
    <col min="4" max="5" width="14.5703125" customWidth="1"/>
    <col min="6" max="6" width="17.42578125" customWidth="1"/>
    <col min="7" max="7" width="10" bestFit="1" customWidth="1"/>
    <col min="8" max="8" width="8.5703125" bestFit="1" customWidth="1"/>
    <col min="9" max="9" width="15.5703125" customWidth="1"/>
    <col min="10" max="10" width="2.42578125" customWidth="1"/>
    <col min="11" max="11" width="7.7109375" bestFit="1" customWidth="1"/>
    <col min="12" max="12" width="2.42578125" customWidth="1"/>
    <col min="13" max="13" width="8.5703125" customWidth="1"/>
    <col min="14" max="14" width="2.42578125" customWidth="1"/>
    <col min="15" max="15" width="9.42578125" bestFit="1" customWidth="1"/>
    <col min="16" max="16" width="2.42578125" customWidth="1"/>
    <col min="17" max="17" width="9.5703125" bestFit="1" customWidth="1"/>
    <col min="18" max="18" width="2.42578125" customWidth="1"/>
    <col min="19" max="19" width="6.85546875" customWidth="1"/>
    <col min="20" max="20" width="2.42578125" customWidth="1"/>
    <col min="21" max="21" width="15.7109375" customWidth="1"/>
    <col min="22" max="22" width="3.42578125" customWidth="1"/>
    <col min="23" max="25" width="8.85546875" hidden="1" customWidth="1"/>
    <col min="26" max="27" width="0" hidden="1" customWidth="1"/>
    <col min="28" max="16384" width="8.85546875" hidden="1"/>
  </cols>
  <sheetData>
    <row r="1" spans="2:21" s="45" customFormat="1" ht="15" customHeight="1" thickBot="1" x14ac:dyDescent="0.3"/>
    <row r="2" spans="2:21" ht="23.25" customHeight="1" thickBot="1" x14ac:dyDescent="0.3">
      <c r="B2" s="190" t="s">
        <v>455</v>
      </c>
      <c r="C2" s="191"/>
      <c r="D2" s="191"/>
      <c r="E2" s="189">
        <f>SUM(Travel_Other[[#Totals],[TOTAL]]+Travel_Sub[[#Totals],[TOTAL]]+Travel_Staff[[#Totals],[TOTAL]])</f>
        <v>0</v>
      </c>
      <c r="F2" s="189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38"/>
    </row>
    <row r="3" spans="2:21" ht="15.75" thickBot="1" x14ac:dyDescent="0.3"/>
    <row r="4" spans="2:21" ht="17.25" thickBot="1" x14ac:dyDescent="0.3">
      <c r="B4" s="196" t="s">
        <v>481</v>
      </c>
      <c r="C4" s="197"/>
      <c r="D4" s="197"/>
      <c r="E4" s="198">
        <f>Travel_Staff[[#Totals],[TOTAL]]</f>
        <v>0</v>
      </c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</row>
    <row r="5" spans="2:21" ht="45" customHeight="1" x14ac:dyDescent="0.25">
      <c r="B5" s="35" t="s">
        <v>20</v>
      </c>
      <c r="C5" s="35" t="s">
        <v>21</v>
      </c>
      <c r="D5" s="35" t="s">
        <v>22</v>
      </c>
      <c r="E5" s="35" t="s">
        <v>23</v>
      </c>
      <c r="F5" s="35" t="s">
        <v>24</v>
      </c>
      <c r="G5" s="35" t="s">
        <v>25</v>
      </c>
      <c r="H5" s="35" t="s">
        <v>26</v>
      </c>
      <c r="I5" s="35" t="s">
        <v>27</v>
      </c>
      <c r="J5" s="36" t="s">
        <v>28</v>
      </c>
      <c r="K5" s="35" t="s">
        <v>471</v>
      </c>
      <c r="L5" s="37" t="s">
        <v>29</v>
      </c>
      <c r="M5" s="35" t="s">
        <v>30</v>
      </c>
      <c r="N5" s="36" t="s">
        <v>31</v>
      </c>
      <c r="O5" s="35" t="s">
        <v>472</v>
      </c>
      <c r="P5" s="36" t="s">
        <v>32</v>
      </c>
      <c r="Q5" s="35" t="s">
        <v>33</v>
      </c>
      <c r="R5" s="36" t="s">
        <v>34</v>
      </c>
      <c r="S5" s="35" t="s">
        <v>473</v>
      </c>
      <c r="T5" s="36" t="s">
        <v>35</v>
      </c>
      <c r="U5" s="148" t="s">
        <v>36</v>
      </c>
    </row>
    <row r="6" spans="2:21" ht="15" customHeight="1" x14ac:dyDescent="0.25">
      <c r="B6" s="90"/>
      <c r="C6" s="90"/>
      <c r="D6" s="90"/>
      <c r="E6" s="90"/>
      <c r="F6" s="91"/>
      <c r="G6" s="91"/>
      <c r="H6" s="91"/>
      <c r="I6" s="91"/>
      <c r="J6" s="2" t="str">
        <f>IF(ISBLANK(Travel_Staff[[#This Row],['# of days]]),"","x")</f>
        <v/>
      </c>
      <c r="K6" s="92"/>
      <c r="L6" s="3" t="str">
        <f>IF(ISBLANK(Travel_Staff[[#This Row],['# of days]]),"","=")</f>
        <v/>
      </c>
      <c r="M6" s="152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6" s="2" t="str">
        <f>IF(ISBLANK(Travel_Staff[[#This Row],['# of travelers]]),"","x")</f>
        <v/>
      </c>
      <c r="O6" s="92"/>
      <c r="P6" s="3" t="str">
        <f>IF(ISBLANK(Travel_Staff[[#This Row],['# of travelers]]),"","=")</f>
        <v/>
      </c>
      <c r="Q6" s="152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6" s="2" t="str">
        <f>IF(ISBLANK(Travel_Staff[[#This Row],['# of trips]]),"","x")</f>
        <v/>
      </c>
      <c r="S6" s="92"/>
      <c r="T6" s="3" t="str">
        <f>IF(ISBLANK(Travel_Staff[[#This Row],['# of trips]]),"","=")</f>
        <v/>
      </c>
      <c r="U6" s="93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7" spans="2:21" ht="15" customHeight="1" x14ac:dyDescent="0.25">
      <c r="B7" s="26"/>
      <c r="C7" s="26"/>
      <c r="D7" s="26"/>
      <c r="E7" s="26"/>
      <c r="F7" s="88"/>
      <c r="G7" s="88"/>
      <c r="H7" s="88"/>
      <c r="I7" s="88"/>
      <c r="J7" s="12" t="str">
        <f>IF(ISBLANK(Travel_Staff[[#This Row],['# of days]]),"","x")</f>
        <v/>
      </c>
      <c r="K7" s="28"/>
      <c r="L7" s="13" t="str">
        <f>IF(ISBLANK(Travel_Staff[[#This Row],['# of days]]),"","=")</f>
        <v/>
      </c>
      <c r="M7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7" s="12" t="str">
        <f>IF(ISBLANK(Travel_Staff[[#This Row],['# of travelers]]),"","x")</f>
        <v/>
      </c>
      <c r="O7" s="28"/>
      <c r="P7" s="13" t="str">
        <f>IF(ISBLANK(Travel_Staff[[#This Row],['# of travelers]]),"","=")</f>
        <v/>
      </c>
      <c r="Q7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7" s="12" t="str">
        <f>IF(ISBLANK(Travel_Staff[[#This Row],['# of trips]]),"","x")</f>
        <v/>
      </c>
      <c r="S7" s="28"/>
      <c r="T7" s="13" t="str">
        <f>IF(ISBLANK(Travel_Staff[[#This Row],['# of trips]]),"","=")</f>
        <v/>
      </c>
      <c r="U7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8" spans="2:21" ht="15" customHeight="1" x14ac:dyDescent="0.25">
      <c r="B8" s="26"/>
      <c r="C8" s="26"/>
      <c r="D8" s="26"/>
      <c r="E8" s="26"/>
      <c r="F8" s="88"/>
      <c r="G8" s="88"/>
      <c r="H8" s="88"/>
      <c r="I8" s="88"/>
      <c r="J8" s="12" t="str">
        <f>IF(ISBLANK(Travel_Staff[[#This Row],['# of days]]),"","x")</f>
        <v/>
      </c>
      <c r="K8" s="28"/>
      <c r="L8" s="13" t="str">
        <f>IF(ISBLANK(Travel_Staff[[#This Row],['# of days]]),"","=")</f>
        <v/>
      </c>
      <c r="M8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8" s="12" t="str">
        <f>IF(ISBLANK(Travel_Staff[[#This Row],['# of travelers]]),"","x")</f>
        <v/>
      </c>
      <c r="O8" s="28"/>
      <c r="P8" s="13" t="str">
        <f>IF(ISBLANK(Travel_Staff[[#This Row],['# of travelers]]),"","=")</f>
        <v/>
      </c>
      <c r="Q8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8" s="12" t="str">
        <f>IF(ISBLANK(Travel_Staff[[#This Row],['# of trips]]),"","x")</f>
        <v/>
      </c>
      <c r="S8" s="28"/>
      <c r="T8" s="13" t="str">
        <f>IF(ISBLANK(Travel_Staff[[#This Row],['# of trips]]),"","=")</f>
        <v/>
      </c>
      <c r="U8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9" spans="2:21" ht="15" customHeight="1" x14ac:dyDescent="0.25">
      <c r="B9" s="26"/>
      <c r="C9" s="26"/>
      <c r="D9" s="26"/>
      <c r="E9" s="26"/>
      <c r="F9" s="88"/>
      <c r="G9" s="88"/>
      <c r="H9" s="88"/>
      <c r="I9" s="88"/>
      <c r="J9" s="12" t="str">
        <f>IF(ISBLANK(Travel_Staff[[#This Row],['# of days]]),"","x")</f>
        <v/>
      </c>
      <c r="K9" s="28"/>
      <c r="L9" s="13" t="str">
        <f>IF(ISBLANK(Travel_Staff[[#This Row],['# of days]]),"","=")</f>
        <v/>
      </c>
      <c r="M9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9" s="12" t="str">
        <f>IF(ISBLANK(Travel_Staff[[#This Row],['# of travelers]]),"","x")</f>
        <v/>
      </c>
      <c r="O9" s="28"/>
      <c r="P9" s="13" t="str">
        <f>IF(ISBLANK(Travel_Staff[[#This Row],['# of travelers]]),"","=")</f>
        <v/>
      </c>
      <c r="Q9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9" s="12" t="str">
        <f>IF(ISBLANK(Travel_Staff[[#This Row],['# of trips]]),"","x")</f>
        <v/>
      </c>
      <c r="S9" s="28"/>
      <c r="T9" s="13" t="str">
        <f>IF(ISBLANK(Travel_Staff[[#This Row],['# of trips]]),"","=")</f>
        <v/>
      </c>
      <c r="U9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0" spans="2:21" ht="15" customHeight="1" x14ac:dyDescent="0.25">
      <c r="B10" s="27"/>
      <c r="C10" s="26"/>
      <c r="D10" s="26"/>
      <c r="E10" s="26"/>
      <c r="F10" s="88"/>
      <c r="G10" s="88"/>
      <c r="H10" s="88"/>
      <c r="I10" s="88"/>
      <c r="J10" s="12" t="str">
        <f>IF(ISBLANK(Travel_Staff[[#This Row],['# of days]]),"","x")</f>
        <v/>
      </c>
      <c r="K10" s="28"/>
      <c r="L10" s="13" t="str">
        <f>IF(ISBLANK(Travel_Staff[[#This Row],['# of days]]),"","=")</f>
        <v/>
      </c>
      <c r="M10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0" s="12" t="str">
        <f>IF(ISBLANK(Travel_Staff[[#This Row],['# of travelers]]),"","x")</f>
        <v/>
      </c>
      <c r="O10" s="28"/>
      <c r="P10" s="13" t="str">
        <f>IF(ISBLANK(Travel_Staff[[#This Row],['# of travelers]]),"","=")</f>
        <v/>
      </c>
      <c r="Q10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0" s="12" t="str">
        <f>IF(ISBLANK(Travel_Staff[[#This Row],['# of trips]]),"","x")</f>
        <v/>
      </c>
      <c r="S10" s="28"/>
      <c r="T10" s="13" t="str">
        <f>IF(ISBLANK(Travel_Staff[[#This Row],['# of trips]]),"","=")</f>
        <v/>
      </c>
      <c r="U10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1" spans="2:21" ht="15" customHeight="1" x14ac:dyDescent="0.25">
      <c r="B11" s="27"/>
      <c r="C11" s="26"/>
      <c r="D11" s="26"/>
      <c r="E11" s="26"/>
      <c r="F11" s="88"/>
      <c r="G11" s="88"/>
      <c r="H11" s="88"/>
      <c r="I11" s="88"/>
      <c r="J11" s="12" t="str">
        <f>IF(ISBLANK(Travel_Staff[[#This Row],['# of days]]),"","x")</f>
        <v/>
      </c>
      <c r="K11" s="28"/>
      <c r="L11" s="13" t="str">
        <f>IF(ISBLANK(Travel_Staff[[#This Row],['# of days]]),"","=")</f>
        <v/>
      </c>
      <c r="M11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1" s="12" t="str">
        <f>IF(ISBLANK(Travel_Staff[[#This Row],['# of travelers]]),"","x")</f>
        <v/>
      </c>
      <c r="O11" s="28"/>
      <c r="P11" s="13" t="str">
        <f>IF(ISBLANK(Travel_Staff[[#This Row],['# of travelers]]),"","=")</f>
        <v/>
      </c>
      <c r="Q11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1" s="12" t="str">
        <f>IF(ISBLANK(Travel_Staff[[#This Row],['# of trips]]),"","x")</f>
        <v/>
      </c>
      <c r="S11" s="28"/>
      <c r="T11" s="13" t="str">
        <f>IF(ISBLANK(Travel_Staff[[#This Row],['# of trips]]),"","=")</f>
        <v/>
      </c>
      <c r="U11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2" spans="2:21" ht="15" customHeight="1" x14ac:dyDescent="0.25">
      <c r="B12" s="27"/>
      <c r="C12" s="26"/>
      <c r="D12" s="26"/>
      <c r="E12" s="26"/>
      <c r="F12" s="88"/>
      <c r="G12" s="88"/>
      <c r="H12" s="88"/>
      <c r="I12" s="88"/>
      <c r="J12" s="12" t="str">
        <f>IF(ISBLANK(Travel_Staff[[#This Row],['# of days]]),"","x")</f>
        <v/>
      </c>
      <c r="K12" s="28"/>
      <c r="L12" s="13" t="str">
        <f>IF(ISBLANK(Travel_Staff[[#This Row],['# of days]]),"","=")</f>
        <v/>
      </c>
      <c r="M12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2" s="12" t="str">
        <f>IF(ISBLANK(Travel_Staff[[#This Row],['# of travelers]]),"","x")</f>
        <v/>
      </c>
      <c r="O12" s="28"/>
      <c r="P12" s="13" t="str">
        <f>IF(ISBLANK(Travel_Staff[[#This Row],['# of travelers]]),"","=")</f>
        <v/>
      </c>
      <c r="Q12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2" s="12" t="str">
        <f>IF(ISBLANK(Travel_Staff[[#This Row],['# of trips]]),"","x")</f>
        <v/>
      </c>
      <c r="S12" s="28"/>
      <c r="T12" s="13" t="str">
        <f>IF(ISBLANK(Travel_Staff[[#This Row],['# of trips]]),"","=")</f>
        <v/>
      </c>
      <c r="U12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3" spans="2:21" ht="15" customHeight="1" x14ac:dyDescent="0.25">
      <c r="B13" s="27"/>
      <c r="C13" s="26"/>
      <c r="D13" s="26"/>
      <c r="E13" s="26"/>
      <c r="F13" s="88"/>
      <c r="G13" s="88"/>
      <c r="H13" s="88"/>
      <c r="I13" s="88"/>
      <c r="J13" s="12" t="str">
        <f>IF(ISBLANK(Travel_Staff[[#This Row],['# of days]]),"","x")</f>
        <v/>
      </c>
      <c r="K13" s="28"/>
      <c r="L13" s="13" t="str">
        <f>IF(ISBLANK(Travel_Staff[[#This Row],['# of days]]),"","=")</f>
        <v/>
      </c>
      <c r="M13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3" s="12" t="str">
        <f>IF(ISBLANK(Travel_Staff[[#This Row],['# of travelers]]),"","x")</f>
        <v/>
      </c>
      <c r="O13" s="28"/>
      <c r="P13" s="13" t="str">
        <f>IF(ISBLANK(Travel_Staff[[#This Row],['# of travelers]]),"","=")</f>
        <v/>
      </c>
      <c r="Q13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3" s="12" t="str">
        <f>IF(ISBLANK(Travel_Staff[[#This Row],['# of trips]]),"","x")</f>
        <v/>
      </c>
      <c r="S13" s="28"/>
      <c r="T13" s="13" t="str">
        <f>IF(ISBLANK(Travel_Staff[[#This Row],['# of trips]]),"","=")</f>
        <v/>
      </c>
      <c r="U13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4" spans="2:21" ht="15" customHeight="1" x14ac:dyDescent="0.25">
      <c r="B14" s="27"/>
      <c r="C14" s="26"/>
      <c r="D14" s="26"/>
      <c r="E14" s="26"/>
      <c r="F14" s="88"/>
      <c r="G14" s="88"/>
      <c r="H14" s="88"/>
      <c r="I14" s="88"/>
      <c r="J14" s="12" t="str">
        <f>IF(ISBLANK(Travel_Staff[[#This Row],['# of days]]),"","x")</f>
        <v/>
      </c>
      <c r="K14" s="28"/>
      <c r="L14" s="13" t="str">
        <f>IF(ISBLANK(Travel_Staff[[#This Row],['# of days]]),"","=")</f>
        <v/>
      </c>
      <c r="M14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4" s="12" t="str">
        <f>IF(ISBLANK(Travel_Staff[[#This Row],['# of travelers]]),"","x")</f>
        <v/>
      </c>
      <c r="O14" s="28"/>
      <c r="P14" s="13" t="str">
        <f>IF(ISBLANK(Travel_Staff[[#This Row],['# of travelers]]),"","=")</f>
        <v/>
      </c>
      <c r="Q14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4" s="12" t="str">
        <f>IF(ISBLANK(Travel_Staff[[#This Row],['# of trips]]),"","x")</f>
        <v/>
      </c>
      <c r="S14" s="28"/>
      <c r="T14" s="13" t="str">
        <f>IF(ISBLANK(Travel_Staff[[#This Row],['# of trips]]),"","=")</f>
        <v/>
      </c>
      <c r="U14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5" spans="2:21" ht="15" customHeight="1" x14ac:dyDescent="0.25">
      <c r="B15" s="27"/>
      <c r="C15" s="26"/>
      <c r="D15" s="26"/>
      <c r="E15" s="26"/>
      <c r="F15" s="88"/>
      <c r="G15" s="88"/>
      <c r="H15" s="88"/>
      <c r="I15" s="88"/>
      <c r="J15" s="12" t="str">
        <f>IF(ISBLANK(Travel_Staff[[#This Row],['# of days]]),"","x")</f>
        <v/>
      </c>
      <c r="K15" s="28"/>
      <c r="L15" s="13" t="str">
        <f>IF(ISBLANK(Travel_Staff[[#This Row],['# of days]]),"","=")</f>
        <v/>
      </c>
      <c r="M15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5" s="12" t="str">
        <f>IF(ISBLANK(Travel_Staff[[#This Row],['# of travelers]]),"","x")</f>
        <v/>
      </c>
      <c r="O15" s="28"/>
      <c r="P15" s="13" t="str">
        <f>IF(ISBLANK(Travel_Staff[[#This Row],['# of travelers]]),"","=")</f>
        <v/>
      </c>
      <c r="Q15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5" s="12" t="str">
        <f>IF(ISBLANK(Travel_Staff[[#This Row],['# of trips]]),"","x")</f>
        <v/>
      </c>
      <c r="S15" s="28"/>
      <c r="T15" s="13" t="str">
        <f>IF(ISBLANK(Travel_Staff[[#This Row],['# of trips]]),"","=")</f>
        <v/>
      </c>
      <c r="U15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6" spans="2:21" ht="15" customHeight="1" x14ac:dyDescent="0.25">
      <c r="B16" s="27"/>
      <c r="C16" s="26"/>
      <c r="D16" s="26"/>
      <c r="E16" s="26"/>
      <c r="F16" s="88"/>
      <c r="G16" s="88"/>
      <c r="H16" s="88"/>
      <c r="I16" s="88"/>
      <c r="J16" s="12" t="str">
        <f>IF(ISBLANK(Travel_Staff[[#This Row],['# of days]]),"","x")</f>
        <v/>
      </c>
      <c r="K16" s="28"/>
      <c r="L16" s="13" t="str">
        <f>IF(ISBLANK(Travel_Staff[[#This Row],['# of days]]),"","=")</f>
        <v/>
      </c>
      <c r="M16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6" s="12" t="str">
        <f>IF(ISBLANK(Travel_Staff[[#This Row],['# of travelers]]),"","x")</f>
        <v/>
      </c>
      <c r="O16" s="28"/>
      <c r="P16" s="13" t="str">
        <f>IF(ISBLANK(Travel_Staff[[#This Row],['# of travelers]]),"","=")</f>
        <v/>
      </c>
      <c r="Q16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6" s="12" t="str">
        <f>IF(ISBLANK(Travel_Staff[[#This Row],['# of trips]]),"","x")</f>
        <v/>
      </c>
      <c r="S16" s="28"/>
      <c r="T16" s="13" t="str">
        <f>IF(ISBLANK(Travel_Staff[[#This Row],['# of trips]]),"","=")</f>
        <v/>
      </c>
      <c r="U16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7" spans="2:21" ht="15" customHeight="1" x14ac:dyDescent="0.25">
      <c r="B17" s="27"/>
      <c r="C17" s="26"/>
      <c r="D17" s="26"/>
      <c r="E17" s="26"/>
      <c r="F17" s="88"/>
      <c r="G17" s="88"/>
      <c r="H17" s="88"/>
      <c r="I17" s="88"/>
      <c r="J17" s="12" t="str">
        <f>IF(ISBLANK(Travel_Staff[[#This Row],['# of days]]),"","x")</f>
        <v/>
      </c>
      <c r="K17" s="28"/>
      <c r="L17" s="13" t="str">
        <f>IF(ISBLANK(Travel_Staff[[#This Row],['# of days]]),"","=")</f>
        <v/>
      </c>
      <c r="M17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7" s="12" t="str">
        <f>IF(ISBLANK(Travel_Staff[[#This Row],['# of travelers]]),"","x")</f>
        <v/>
      </c>
      <c r="O17" s="28"/>
      <c r="P17" s="13" t="str">
        <f>IF(ISBLANK(Travel_Staff[[#This Row],['# of travelers]]),"","=")</f>
        <v/>
      </c>
      <c r="Q17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7" s="12" t="str">
        <f>IF(ISBLANK(Travel_Staff[[#This Row],['# of trips]]),"","x")</f>
        <v/>
      </c>
      <c r="S17" s="28"/>
      <c r="T17" s="13" t="str">
        <f>IF(ISBLANK(Travel_Staff[[#This Row],['# of trips]]),"","=")</f>
        <v/>
      </c>
      <c r="U17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8" spans="2:21" ht="15" customHeight="1" x14ac:dyDescent="0.25">
      <c r="B18" s="27"/>
      <c r="C18" s="26"/>
      <c r="D18" s="26"/>
      <c r="E18" s="26"/>
      <c r="F18" s="88"/>
      <c r="G18" s="88"/>
      <c r="H18" s="88"/>
      <c r="I18" s="88"/>
      <c r="J18" s="12" t="str">
        <f>IF(ISBLANK(Travel_Staff[[#This Row],['# of days]]),"","x")</f>
        <v/>
      </c>
      <c r="K18" s="28"/>
      <c r="L18" s="13" t="str">
        <f>IF(ISBLANK(Travel_Staff[[#This Row],['# of days]]),"","=")</f>
        <v/>
      </c>
      <c r="M18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8" s="12" t="str">
        <f>IF(ISBLANK(Travel_Staff[[#This Row],['# of travelers]]),"","x")</f>
        <v/>
      </c>
      <c r="O18" s="28"/>
      <c r="P18" s="13" t="str">
        <f>IF(ISBLANK(Travel_Staff[[#This Row],['# of travelers]]),"","=")</f>
        <v/>
      </c>
      <c r="Q18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8" s="12" t="str">
        <f>IF(ISBLANK(Travel_Staff[[#This Row],['# of trips]]),"","x")</f>
        <v/>
      </c>
      <c r="S18" s="28"/>
      <c r="T18" s="13" t="str">
        <f>IF(ISBLANK(Travel_Staff[[#This Row],['# of trips]]),"","=")</f>
        <v/>
      </c>
      <c r="U18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9" spans="2:21" ht="15" customHeight="1" x14ac:dyDescent="0.25">
      <c r="B19" s="27"/>
      <c r="C19" s="26"/>
      <c r="D19" s="26"/>
      <c r="E19" s="26"/>
      <c r="F19" s="88"/>
      <c r="G19" s="88"/>
      <c r="H19" s="88"/>
      <c r="I19" s="88"/>
      <c r="J19" s="12" t="str">
        <f>IF(ISBLANK(Travel_Staff[[#This Row],['# of days]]),"","x")</f>
        <v/>
      </c>
      <c r="K19" s="28"/>
      <c r="L19" s="13" t="str">
        <f>IF(ISBLANK(Travel_Staff[[#This Row],['# of days]]),"","=")</f>
        <v/>
      </c>
      <c r="M19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9" s="12" t="str">
        <f>IF(ISBLANK(Travel_Staff[[#This Row],['# of travelers]]),"","x")</f>
        <v/>
      </c>
      <c r="O19" s="28"/>
      <c r="P19" s="13" t="str">
        <f>IF(ISBLANK(Travel_Staff[[#This Row],['# of travelers]]),"","=")</f>
        <v/>
      </c>
      <c r="Q19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9" s="12" t="str">
        <f>IF(ISBLANK(Travel_Staff[[#This Row],['# of trips]]),"","x")</f>
        <v/>
      </c>
      <c r="S19" s="28"/>
      <c r="T19" s="13" t="str">
        <f>IF(ISBLANK(Travel_Staff[[#This Row],['# of trips]]),"","=")</f>
        <v/>
      </c>
      <c r="U19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0" spans="2:21" ht="15" customHeight="1" x14ac:dyDescent="0.25">
      <c r="B20" s="27"/>
      <c r="C20" s="26"/>
      <c r="D20" s="26"/>
      <c r="E20" s="26"/>
      <c r="F20" s="88"/>
      <c r="G20" s="88"/>
      <c r="H20" s="88"/>
      <c r="I20" s="88"/>
      <c r="J20" s="12" t="str">
        <f>IF(ISBLANK(Travel_Staff[[#This Row],['# of days]]),"","x")</f>
        <v/>
      </c>
      <c r="K20" s="28"/>
      <c r="L20" s="13" t="str">
        <f>IF(ISBLANK(Travel_Staff[[#This Row],['# of days]]),"","=")</f>
        <v/>
      </c>
      <c r="M20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0" s="12" t="str">
        <f>IF(ISBLANK(Travel_Staff[[#This Row],['# of travelers]]),"","x")</f>
        <v/>
      </c>
      <c r="O20" s="28"/>
      <c r="P20" s="13" t="str">
        <f>IF(ISBLANK(Travel_Staff[[#This Row],['# of travelers]]),"","=")</f>
        <v/>
      </c>
      <c r="Q20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0" s="12" t="str">
        <f>IF(ISBLANK(Travel_Staff[[#This Row],['# of trips]]),"","x")</f>
        <v/>
      </c>
      <c r="S20" s="28"/>
      <c r="T20" s="13" t="str">
        <f>IF(ISBLANK(Travel_Staff[[#This Row],['# of trips]]),"","=")</f>
        <v/>
      </c>
      <c r="U20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1" spans="2:21" ht="15" customHeight="1" x14ac:dyDescent="0.25">
      <c r="B21" s="27"/>
      <c r="C21" s="26"/>
      <c r="D21" s="26"/>
      <c r="E21" s="26"/>
      <c r="F21" s="88"/>
      <c r="G21" s="88"/>
      <c r="H21" s="88"/>
      <c r="I21" s="88"/>
      <c r="J21" s="12" t="str">
        <f>IF(ISBLANK(Travel_Staff[[#This Row],['# of days]]),"","x")</f>
        <v/>
      </c>
      <c r="K21" s="28"/>
      <c r="L21" s="13" t="str">
        <f>IF(ISBLANK(Travel_Staff[[#This Row],['# of days]]),"","=")</f>
        <v/>
      </c>
      <c r="M21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1" s="12" t="str">
        <f>IF(ISBLANK(Travel_Staff[[#This Row],['# of travelers]]),"","x")</f>
        <v/>
      </c>
      <c r="O21" s="28"/>
      <c r="P21" s="13" t="str">
        <f>IF(ISBLANK(Travel_Staff[[#This Row],['# of travelers]]),"","=")</f>
        <v/>
      </c>
      <c r="Q21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1" s="12" t="str">
        <f>IF(ISBLANK(Travel_Staff[[#This Row],['# of trips]]),"","x")</f>
        <v/>
      </c>
      <c r="S21" s="28"/>
      <c r="T21" s="13" t="str">
        <f>IF(ISBLANK(Travel_Staff[[#This Row],['# of trips]]),"","=")</f>
        <v/>
      </c>
      <c r="U21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2" spans="2:21" ht="15" customHeight="1" x14ac:dyDescent="0.25">
      <c r="B22" s="27"/>
      <c r="C22" s="26"/>
      <c r="D22" s="26"/>
      <c r="E22" s="26"/>
      <c r="F22" s="88"/>
      <c r="G22" s="88"/>
      <c r="H22" s="88"/>
      <c r="I22" s="88"/>
      <c r="J22" s="12" t="str">
        <f>IF(ISBLANK(Travel_Staff[[#This Row],['# of days]]),"","x")</f>
        <v/>
      </c>
      <c r="K22" s="28"/>
      <c r="L22" s="13" t="str">
        <f>IF(ISBLANK(Travel_Staff[[#This Row],['# of days]]),"","=")</f>
        <v/>
      </c>
      <c r="M22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2" s="12" t="str">
        <f>IF(ISBLANK(Travel_Staff[[#This Row],['# of travelers]]),"","x")</f>
        <v/>
      </c>
      <c r="O22" s="28"/>
      <c r="P22" s="13" t="str">
        <f>IF(ISBLANK(Travel_Staff[[#This Row],['# of travelers]]),"","=")</f>
        <v/>
      </c>
      <c r="Q22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2" s="12" t="str">
        <f>IF(ISBLANK(Travel_Staff[[#This Row],['# of trips]]),"","x")</f>
        <v/>
      </c>
      <c r="S22" s="28"/>
      <c r="T22" s="13" t="str">
        <f>IF(ISBLANK(Travel_Staff[[#This Row],['# of trips]]),"","=")</f>
        <v/>
      </c>
      <c r="U22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3" spans="2:21" ht="15" customHeight="1" x14ac:dyDescent="0.25">
      <c r="B23" s="27"/>
      <c r="C23" s="26"/>
      <c r="D23" s="26"/>
      <c r="E23" s="26"/>
      <c r="F23" s="88"/>
      <c r="G23" s="88"/>
      <c r="H23" s="88"/>
      <c r="I23" s="88"/>
      <c r="J23" s="12" t="str">
        <f>IF(ISBLANK(Travel_Staff[[#This Row],['# of days]]),"","x")</f>
        <v/>
      </c>
      <c r="K23" s="28"/>
      <c r="L23" s="13" t="str">
        <f>IF(ISBLANK(Travel_Staff[[#This Row],['# of days]]),"","=")</f>
        <v/>
      </c>
      <c r="M23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3" s="12" t="str">
        <f>IF(ISBLANK(Travel_Staff[[#This Row],['# of travelers]]),"","x")</f>
        <v/>
      </c>
      <c r="O23" s="28"/>
      <c r="P23" s="13" t="str">
        <f>IF(ISBLANK(Travel_Staff[[#This Row],['# of travelers]]),"","=")</f>
        <v/>
      </c>
      <c r="Q23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3" s="12" t="str">
        <f>IF(ISBLANK(Travel_Staff[[#This Row],['# of trips]]),"","x")</f>
        <v/>
      </c>
      <c r="S23" s="28"/>
      <c r="T23" s="13" t="str">
        <f>IF(ISBLANK(Travel_Staff[[#This Row],['# of trips]]),"","=")</f>
        <v/>
      </c>
      <c r="U23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4" spans="2:21" ht="15" customHeight="1" x14ac:dyDescent="0.25">
      <c r="B24" s="27"/>
      <c r="C24" s="26"/>
      <c r="D24" s="26"/>
      <c r="E24" s="26"/>
      <c r="F24" s="88"/>
      <c r="G24" s="88"/>
      <c r="H24" s="88"/>
      <c r="I24" s="88"/>
      <c r="J24" s="12" t="str">
        <f>IF(ISBLANK(Travel_Staff[[#This Row],['# of days]]),"","x")</f>
        <v/>
      </c>
      <c r="K24" s="28"/>
      <c r="L24" s="13" t="str">
        <f>IF(ISBLANK(Travel_Staff[[#This Row],['# of days]]),"","=")</f>
        <v/>
      </c>
      <c r="M24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4" s="12" t="str">
        <f>IF(ISBLANK(Travel_Staff[[#This Row],['# of travelers]]),"","x")</f>
        <v/>
      </c>
      <c r="O24" s="28"/>
      <c r="P24" s="13" t="str">
        <f>IF(ISBLANK(Travel_Staff[[#This Row],['# of travelers]]),"","=")</f>
        <v/>
      </c>
      <c r="Q24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4" s="12" t="str">
        <f>IF(ISBLANK(Travel_Staff[[#This Row],['# of trips]]),"","x")</f>
        <v/>
      </c>
      <c r="S24" s="28"/>
      <c r="T24" s="13" t="str">
        <f>IF(ISBLANK(Travel_Staff[[#This Row],['# of trips]]),"","=")</f>
        <v/>
      </c>
      <c r="U24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5" spans="2:21" ht="15" customHeight="1" x14ac:dyDescent="0.25">
      <c r="B25" s="27"/>
      <c r="C25" s="26"/>
      <c r="D25" s="26"/>
      <c r="E25" s="26"/>
      <c r="F25" s="88"/>
      <c r="G25" s="88"/>
      <c r="H25" s="88"/>
      <c r="I25" s="88"/>
      <c r="J25" s="12" t="str">
        <f>IF(ISBLANK(Travel_Staff[[#This Row],['# of days]]),"","x")</f>
        <v/>
      </c>
      <c r="K25" s="28"/>
      <c r="L25" s="13" t="str">
        <f>IF(ISBLANK(Travel_Staff[[#This Row],['# of days]]),"","=")</f>
        <v/>
      </c>
      <c r="M25" s="153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5" s="12" t="str">
        <f>IF(ISBLANK(Travel_Staff[[#This Row],['# of travelers]]),"","x")</f>
        <v/>
      </c>
      <c r="O25" s="28"/>
      <c r="P25" s="13" t="str">
        <f>IF(ISBLANK(Travel_Staff[[#This Row],['# of travelers]]),"","=")</f>
        <v/>
      </c>
      <c r="Q25" s="153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5" s="12" t="str">
        <f>IF(ISBLANK(Travel_Staff[[#This Row],['# of trips]]),"","x")</f>
        <v/>
      </c>
      <c r="S25" s="28"/>
      <c r="T25" s="13" t="str">
        <f>IF(ISBLANK(Travel_Staff[[#This Row],['# of trips]]),"","=")</f>
        <v/>
      </c>
      <c r="U25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6" spans="2:21" ht="15" customHeight="1" x14ac:dyDescent="0.25">
      <c r="B26" s="78" t="s">
        <v>13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7">
        <f>SUBTOTAL(109,Travel_Staff[TOTAL])</f>
        <v>0</v>
      </c>
    </row>
    <row r="27" spans="2:21" ht="15.75" thickBot="1" x14ac:dyDescent="0.3"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2:21" ht="16.5" customHeight="1" thickBot="1" x14ac:dyDescent="0.3">
      <c r="B28" s="196" t="s">
        <v>458</v>
      </c>
      <c r="C28" s="197"/>
      <c r="D28" s="197"/>
      <c r="E28" s="198">
        <f>Travel_Sub[[#Totals],[TOTAL]]</f>
        <v>0</v>
      </c>
      <c r="F28" s="198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2:21" ht="45" customHeight="1" x14ac:dyDescent="0.25">
      <c r="B29" s="147" t="s">
        <v>20</v>
      </c>
      <c r="C29" s="147" t="s">
        <v>21</v>
      </c>
      <c r="D29" s="35" t="s">
        <v>22</v>
      </c>
      <c r="E29" s="35" t="s">
        <v>23</v>
      </c>
      <c r="F29" s="35" t="s">
        <v>24</v>
      </c>
      <c r="G29" s="35" t="s">
        <v>25</v>
      </c>
      <c r="H29" s="35" t="s">
        <v>26</v>
      </c>
      <c r="I29" s="35" t="s">
        <v>27</v>
      </c>
      <c r="J29" s="36" t="s">
        <v>28</v>
      </c>
      <c r="K29" s="35" t="s">
        <v>471</v>
      </c>
      <c r="L29" s="37" t="s">
        <v>29</v>
      </c>
      <c r="M29" s="35" t="s">
        <v>30</v>
      </c>
      <c r="N29" s="36" t="s">
        <v>31</v>
      </c>
      <c r="O29" s="35" t="s">
        <v>472</v>
      </c>
      <c r="P29" s="36" t="s">
        <v>32</v>
      </c>
      <c r="Q29" s="35" t="s">
        <v>33</v>
      </c>
      <c r="R29" s="36" t="s">
        <v>34</v>
      </c>
      <c r="S29" s="35" t="s">
        <v>473</v>
      </c>
      <c r="T29" s="36" t="s">
        <v>35</v>
      </c>
      <c r="U29" s="148" t="s">
        <v>36</v>
      </c>
    </row>
    <row r="30" spans="2:21" ht="15" customHeight="1" x14ac:dyDescent="0.25">
      <c r="B30" s="90"/>
      <c r="C30" s="90"/>
      <c r="D30" s="90"/>
      <c r="E30" s="90"/>
      <c r="F30" s="91"/>
      <c r="G30" s="91"/>
      <c r="H30" s="91"/>
      <c r="I30" s="91"/>
      <c r="J30" s="2" t="str">
        <f>IF(ISBLANK(Travel_Sub[[#This Row],['# of days]]),"","x")</f>
        <v/>
      </c>
      <c r="K30" s="92"/>
      <c r="L30" s="3" t="str">
        <f>IF(ISBLANK(Travel_Sub[[#This Row],['# of days]]),"","=")</f>
        <v/>
      </c>
      <c r="M30" s="152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0" s="2" t="str">
        <f>IF(ISBLANK(Travel_Sub[[#This Row],['# of travelers]]),"","x")</f>
        <v/>
      </c>
      <c r="O30" s="92"/>
      <c r="P30" s="3" t="str">
        <f>IF(ISBLANK(Travel_Sub[[#This Row],['# of travelers]]),"","=")</f>
        <v/>
      </c>
      <c r="Q30" s="152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0" s="2" t="str">
        <f>IF(ISBLANK(Travel_Sub[[#This Row],['# of trips]]),"","x")</f>
        <v/>
      </c>
      <c r="S30" s="92"/>
      <c r="T30" s="3" t="str">
        <f>IF(ISBLANK(Travel_Sub[[#This Row],['# of trips]]),"","=")</f>
        <v/>
      </c>
      <c r="U30" s="93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1" spans="2:21" ht="15" customHeight="1" x14ac:dyDescent="0.25">
      <c r="B31" s="26"/>
      <c r="C31" s="26"/>
      <c r="D31" s="26"/>
      <c r="E31" s="26"/>
      <c r="F31" s="88"/>
      <c r="G31" s="88"/>
      <c r="H31" s="88"/>
      <c r="I31" s="88"/>
      <c r="J31" s="12" t="str">
        <f>IF(ISBLANK(Travel_Sub[[#This Row],['# of days]]),"","x")</f>
        <v/>
      </c>
      <c r="K31" s="28"/>
      <c r="L31" s="13" t="str">
        <f>IF(ISBLANK(Travel_Sub[[#This Row],['# of days]]),"","=")</f>
        <v/>
      </c>
      <c r="M31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1" s="12" t="str">
        <f>IF(ISBLANK(Travel_Sub[[#This Row],['# of travelers]]),"","x")</f>
        <v/>
      </c>
      <c r="O31" s="28"/>
      <c r="P31" s="13" t="str">
        <f>IF(ISBLANK(Travel_Sub[[#This Row],['# of travelers]]),"","=")</f>
        <v/>
      </c>
      <c r="Q31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1" s="12" t="str">
        <f>IF(ISBLANK(Travel_Sub[[#This Row],['# of trips]]),"","x")</f>
        <v/>
      </c>
      <c r="S31" s="28"/>
      <c r="T31" s="13" t="str">
        <f>IF(ISBLANK(Travel_Sub[[#This Row],['# of trips]]),"","=")</f>
        <v/>
      </c>
      <c r="U31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2" spans="2:21" ht="15" customHeight="1" x14ac:dyDescent="0.25">
      <c r="B32" s="26"/>
      <c r="C32" s="26"/>
      <c r="D32" s="26"/>
      <c r="E32" s="26"/>
      <c r="F32" s="88"/>
      <c r="G32" s="88"/>
      <c r="H32" s="88"/>
      <c r="I32" s="88"/>
      <c r="J32" s="12" t="str">
        <f>IF(ISBLANK(Travel_Sub[[#This Row],['# of days]]),"","x")</f>
        <v/>
      </c>
      <c r="K32" s="28"/>
      <c r="L32" s="13" t="str">
        <f>IF(ISBLANK(Travel_Sub[[#This Row],['# of days]]),"","=")</f>
        <v/>
      </c>
      <c r="M32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2" s="12" t="str">
        <f>IF(ISBLANK(Travel_Sub[[#This Row],['# of travelers]]),"","x")</f>
        <v/>
      </c>
      <c r="O32" s="28"/>
      <c r="P32" s="13" t="str">
        <f>IF(ISBLANK(Travel_Sub[[#This Row],['# of travelers]]),"","=")</f>
        <v/>
      </c>
      <c r="Q32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2" s="12" t="str">
        <f>IF(ISBLANK(Travel_Sub[[#This Row],['# of trips]]),"","x")</f>
        <v/>
      </c>
      <c r="S32" s="28"/>
      <c r="T32" s="13" t="str">
        <f>IF(ISBLANK(Travel_Sub[[#This Row],['# of trips]]),"","=")</f>
        <v/>
      </c>
      <c r="U32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3" spans="2:21" ht="15" customHeight="1" x14ac:dyDescent="0.25">
      <c r="B33" s="26"/>
      <c r="C33" s="26"/>
      <c r="D33" s="26"/>
      <c r="E33" s="26"/>
      <c r="F33" s="88"/>
      <c r="G33" s="88"/>
      <c r="H33" s="88"/>
      <c r="I33" s="88"/>
      <c r="J33" s="12" t="str">
        <f>IF(ISBLANK(Travel_Sub[[#This Row],['# of days]]),"","x")</f>
        <v/>
      </c>
      <c r="K33" s="28"/>
      <c r="L33" s="13" t="str">
        <f>IF(ISBLANK(Travel_Sub[[#This Row],['# of days]]),"","=")</f>
        <v/>
      </c>
      <c r="M33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3" s="12" t="str">
        <f>IF(ISBLANK(Travel_Sub[[#This Row],['# of travelers]]),"","x")</f>
        <v/>
      </c>
      <c r="O33" s="28"/>
      <c r="P33" s="13" t="str">
        <f>IF(ISBLANK(Travel_Sub[[#This Row],['# of travelers]]),"","=")</f>
        <v/>
      </c>
      <c r="Q33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3" s="12" t="str">
        <f>IF(ISBLANK(Travel_Sub[[#This Row],['# of trips]]),"","x")</f>
        <v/>
      </c>
      <c r="S33" s="28"/>
      <c r="T33" s="13" t="str">
        <f>IF(ISBLANK(Travel_Sub[[#This Row],['# of trips]]),"","=")</f>
        <v/>
      </c>
      <c r="U33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4" spans="2:21" ht="15" customHeight="1" x14ac:dyDescent="0.25">
      <c r="B34" s="27"/>
      <c r="C34" s="26"/>
      <c r="D34" s="26"/>
      <c r="E34" s="26"/>
      <c r="F34" s="88"/>
      <c r="G34" s="88"/>
      <c r="H34" s="88"/>
      <c r="I34" s="88"/>
      <c r="J34" s="12" t="str">
        <f>IF(ISBLANK(Travel_Sub[[#This Row],['# of days]]),"","x")</f>
        <v/>
      </c>
      <c r="K34" s="28"/>
      <c r="L34" s="13" t="str">
        <f>IF(ISBLANK(Travel_Sub[[#This Row],['# of days]]),"","=")</f>
        <v/>
      </c>
      <c r="M34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4" s="12" t="str">
        <f>IF(ISBLANK(Travel_Sub[[#This Row],['# of travelers]]),"","x")</f>
        <v/>
      </c>
      <c r="O34" s="28"/>
      <c r="P34" s="13" t="str">
        <f>IF(ISBLANK(Travel_Sub[[#This Row],['# of travelers]]),"","=")</f>
        <v/>
      </c>
      <c r="Q34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4" s="12" t="str">
        <f>IF(ISBLANK(Travel_Sub[[#This Row],['# of trips]]),"","x")</f>
        <v/>
      </c>
      <c r="S34" s="28"/>
      <c r="T34" s="13" t="str">
        <f>IF(ISBLANK(Travel_Sub[[#This Row],['# of trips]]),"","=")</f>
        <v/>
      </c>
      <c r="U34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5" spans="2:21" ht="15" customHeight="1" x14ac:dyDescent="0.25">
      <c r="B35" s="27"/>
      <c r="C35" s="26"/>
      <c r="D35" s="26"/>
      <c r="E35" s="26"/>
      <c r="F35" s="88"/>
      <c r="G35" s="88"/>
      <c r="H35" s="88"/>
      <c r="I35" s="88"/>
      <c r="J35" s="12" t="str">
        <f>IF(ISBLANK(Travel_Sub[[#This Row],['# of days]]),"","x")</f>
        <v/>
      </c>
      <c r="K35" s="28"/>
      <c r="L35" s="13" t="str">
        <f>IF(ISBLANK(Travel_Sub[[#This Row],['# of days]]),"","=")</f>
        <v/>
      </c>
      <c r="M35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5" s="12" t="str">
        <f>IF(ISBLANK(Travel_Sub[[#This Row],['# of travelers]]),"","x")</f>
        <v/>
      </c>
      <c r="O35" s="28"/>
      <c r="P35" s="13" t="str">
        <f>IF(ISBLANK(Travel_Sub[[#This Row],['# of travelers]]),"","=")</f>
        <v/>
      </c>
      <c r="Q35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5" s="12" t="str">
        <f>IF(ISBLANK(Travel_Sub[[#This Row],['# of trips]]),"","x")</f>
        <v/>
      </c>
      <c r="S35" s="28"/>
      <c r="T35" s="13" t="str">
        <f>IF(ISBLANK(Travel_Sub[[#This Row],['# of trips]]),"","=")</f>
        <v/>
      </c>
      <c r="U35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6" spans="2:21" ht="15" customHeight="1" x14ac:dyDescent="0.25">
      <c r="B36" s="27"/>
      <c r="C36" s="26"/>
      <c r="D36" s="26"/>
      <c r="E36" s="26"/>
      <c r="F36" s="88"/>
      <c r="G36" s="88"/>
      <c r="H36" s="88"/>
      <c r="I36" s="88"/>
      <c r="J36" s="12" t="str">
        <f>IF(ISBLANK(Travel_Sub[[#This Row],['# of days]]),"","x")</f>
        <v/>
      </c>
      <c r="K36" s="28"/>
      <c r="L36" s="13" t="str">
        <f>IF(ISBLANK(Travel_Sub[[#This Row],['# of days]]),"","=")</f>
        <v/>
      </c>
      <c r="M36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6" s="12" t="str">
        <f>IF(ISBLANK(Travel_Sub[[#This Row],['# of travelers]]),"","x")</f>
        <v/>
      </c>
      <c r="O36" s="28"/>
      <c r="P36" s="13" t="str">
        <f>IF(ISBLANK(Travel_Sub[[#This Row],['# of travelers]]),"","=")</f>
        <v/>
      </c>
      <c r="Q36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6" s="12" t="str">
        <f>IF(ISBLANK(Travel_Sub[[#This Row],['# of trips]]),"","x")</f>
        <v/>
      </c>
      <c r="S36" s="28"/>
      <c r="T36" s="13" t="str">
        <f>IF(ISBLANK(Travel_Sub[[#This Row],['# of trips]]),"","=")</f>
        <v/>
      </c>
      <c r="U36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7" spans="2:21" ht="15" customHeight="1" x14ac:dyDescent="0.25">
      <c r="B37" s="27"/>
      <c r="C37" s="26"/>
      <c r="D37" s="26"/>
      <c r="E37" s="26"/>
      <c r="F37" s="88"/>
      <c r="G37" s="88"/>
      <c r="H37" s="88"/>
      <c r="I37" s="88"/>
      <c r="J37" s="12" t="str">
        <f>IF(ISBLANK(Travel_Sub[[#This Row],['# of days]]),"","x")</f>
        <v/>
      </c>
      <c r="K37" s="28"/>
      <c r="L37" s="13" t="str">
        <f>IF(ISBLANK(Travel_Sub[[#This Row],['# of days]]),"","=")</f>
        <v/>
      </c>
      <c r="M37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7" s="12" t="str">
        <f>IF(ISBLANK(Travel_Sub[[#This Row],['# of travelers]]),"","x")</f>
        <v/>
      </c>
      <c r="O37" s="28"/>
      <c r="P37" s="13" t="str">
        <f>IF(ISBLANK(Travel_Sub[[#This Row],['# of travelers]]),"","=")</f>
        <v/>
      </c>
      <c r="Q37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7" s="12" t="str">
        <f>IF(ISBLANK(Travel_Sub[[#This Row],['# of trips]]),"","x")</f>
        <v/>
      </c>
      <c r="S37" s="28"/>
      <c r="T37" s="13" t="str">
        <f>IF(ISBLANK(Travel_Sub[[#This Row],['# of trips]]),"","=")</f>
        <v/>
      </c>
      <c r="U37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8" spans="2:21" ht="15" customHeight="1" x14ac:dyDescent="0.25">
      <c r="B38" s="27"/>
      <c r="C38" s="26"/>
      <c r="D38" s="26"/>
      <c r="E38" s="26"/>
      <c r="F38" s="88"/>
      <c r="G38" s="88"/>
      <c r="H38" s="88"/>
      <c r="I38" s="88"/>
      <c r="J38" s="12" t="str">
        <f>IF(ISBLANK(Travel_Sub[[#This Row],['# of days]]),"","x")</f>
        <v/>
      </c>
      <c r="K38" s="28"/>
      <c r="L38" s="13" t="str">
        <f>IF(ISBLANK(Travel_Sub[[#This Row],['# of days]]),"","=")</f>
        <v/>
      </c>
      <c r="M38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8" s="12" t="str">
        <f>IF(ISBLANK(Travel_Sub[[#This Row],['# of travelers]]),"","x")</f>
        <v/>
      </c>
      <c r="O38" s="28"/>
      <c r="P38" s="13" t="str">
        <f>IF(ISBLANK(Travel_Sub[[#This Row],['# of travelers]]),"","=")</f>
        <v/>
      </c>
      <c r="Q38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8" s="12" t="str">
        <f>IF(ISBLANK(Travel_Sub[[#This Row],['# of trips]]),"","x")</f>
        <v/>
      </c>
      <c r="S38" s="28"/>
      <c r="T38" s="13" t="str">
        <f>IF(ISBLANK(Travel_Sub[[#This Row],['# of trips]]),"","=")</f>
        <v/>
      </c>
      <c r="U38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9" spans="2:21" ht="15" customHeight="1" x14ac:dyDescent="0.25">
      <c r="B39" s="27"/>
      <c r="C39" s="26"/>
      <c r="D39" s="26"/>
      <c r="E39" s="26"/>
      <c r="F39" s="88"/>
      <c r="G39" s="88"/>
      <c r="H39" s="88"/>
      <c r="I39" s="88"/>
      <c r="J39" s="12" t="str">
        <f>IF(ISBLANK(Travel_Sub[[#This Row],['# of days]]),"","x")</f>
        <v/>
      </c>
      <c r="K39" s="28"/>
      <c r="L39" s="13" t="str">
        <f>IF(ISBLANK(Travel_Sub[[#This Row],['# of days]]),"","=")</f>
        <v/>
      </c>
      <c r="M39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9" s="12" t="str">
        <f>IF(ISBLANK(Travel_Sub[[#This Row],['# of travelers]]),"","x")</f>
        <v/>
      </c>
      <c r="O39" s="28"/>
      <c r="P39" s="13" t="str">
        <f>IF(ISBLANK(Travel_Sub[[#This Row],['# of travelers]]),"","=")</f>
        <v/>
      </c>
      <c r="Q39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9" s="12" t="str">
        <f>IF(ISBLANK(Travel_Sub[[#This Row],['# of trips]]),"","x")</f>
        <v/>
      </c>
      <c r="S39" s="28"/>
      <c r="T39" s="13" t="str">
        <f>IF(ISBLANK(Travel_Sub[[#This Row],['# of trips]]),"","=")</f>
        <v/>
      </c>
      <c r="U39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0" spans="2:21" ht="15" customHeight="1" x14ac:dyDescent="0.25">
      <c r="B40" s="27"/>
      <c r="C40" s="26"/>
      <c r="D40" s="26"/>
      <c r="E40" s="26"/>
      <c r="F40" s="88"/>
      <c r="G40" s="88"/>
      <c r="H40" s="88"/>
      <c r="I40" s="88"/>
      <c r="J40" s="12" t="str">
        <f>IF(ISBLANK(Travel_Sub[[#This Row],['# of days]]),"","x")</f>
        <v/>
      </c>
      <c r="K40" s="28"/>
      <c r="L40" s="13" t="str">
        <f>IF(ISBLANK(Travel_Sub[[#This Row],['# of days]]),"","=")</f>
        <v/>
      </c>
      <c r="M40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0" s="12" t="str">
        <f>IF(ISBLANK(Travel_Sub[[#This Row],['# of travelers]]),"","x")</f>
        <v/>
      </c>
      <c r="O40" s="28"/>
      <c r="P40" s="13" t="str">
        <f>IF(ISBLANK(Travel_Sub[[#This Row],['# of travelers]]),"","=")</f>
        <v/>
      </c>
      <c r="Q40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0" s="12" t="str">
        <f>IF(ISBLANK(Travel_Sub[[#This Row],['# of trips]]),"","x")</f>
        <v/>
      </c>
      <c r="S40" s="28"/>
      <c r="T40" s="13" t="str">
        <f>IF(ISBLANK(Travel_Sub[[#This Row],['# of trips]]),"","=")</f>
        <v/>
      </c>
      <c r="U40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1" spans="2:21" ht="15" customHeight="1" x14ac:dyDescent="0.25">
      <c r="B41" s="27"/>
      <c r="C41" s="26"/>
      <c r="D41" s="26"/>
      <c r="E41" s="26"/>
      <c r="F41" s="88"/>
      <c r="G41" s="88"/>
      <c r="H41" s="88"/>
      <c r="I41" s="88"/>
      <c r="J41" s="12" t="str">
        <f>IF(ISBLANK(Travel_Sub[[#This Row],['# of days]]),"","x")</f>
        <v/>
      </c>
      <c r="K41" s="28"/>
      <c r="L41" s="13" t="str">
        <f>IF(ISBLANK(Travel_Sub[[#This Row],['# of days]]),"","=")</f>
        <v/>
      </c>
      <c r="M41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1" s="12" t="str">
        <f>IF(ISBLANK(Travel_Sub[[#This Row],['# of travelers]]),"","x")</f>
        <v/>
      </c>
      <c r="O41" s="28"/>
      <c r="P41" s="13" t="str">
        <f>IF(ISBLANK(Travel_Sub[[#This Row],['# of travelers]]),"","=")</f>
        <v/>
      </c>
      <c r="Q41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1" s="12" t="str">
        <f>IF(ISBLANK(Travel_Sub[[#This Row],['# of trips]]),"","x")</f>
        <v/>
      </c>
      <c r="S41" s="28"/>
      <c r="T41" s="13" t="str">
        <f>IF(ISBLANK(Travel_Sub[[#This Row],['# of trips]]),"","=")</f>
        <v/>
      </c>
      <c r="U41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2" spans="2:21" ht="15" customHeight="1" x14ac:dyDescent="0.25">
      <c r="B42" s="27"/>
      <c r="C42" s="26"/>
      <c r="D42" s="26"/>
      <c r="E42" s="26"/>
      <c r="F42" s="88"/>
      <c r="G42" s="88"/>
      <c r="H42" s="88"/>
      <c r="I42" s="88"/>
      <c r="J42" s="12" t="str">
        <f>IF(ISBLANK(Travel_Sub[[#This Row],['# of days]]),"","x")</f>
        <v/>
      </c>
      <c r="K42" s="28"/>
      <c r="L42" s="13" t="str">
        <f>IF(ISBLANK(Travel_Sub[[#This Row],['# of days]]),"","=")</f>
        <v/>
      </c>
      <c r="M42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2" s="12" t="str">
        <f>IF(ISBLANK(Travel_Sub[[#This Row],['# of travelers]]),"","x")</f>
        <v/>
      </c>
      <c r="O42" s="28"/>
      <c r="P42" s="13" t="str">
        <f>IF(ISBLANK(Travel_Sub[[#This Row],['# of travelers]]),"","=")</f>
        <v/>
      </c>
      <c r="Q42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2" s="12" t="str">
        <f>IF(ISBLANK(Travel_Sub[[#This Row],['# of trips]]),"","x")</f>
        <v/>
      </c>
      <c r="S42" s="28"/>
      <c r="T42" s="13" t="str">
        <f>IF(ISBLANK(Travel_Sub[[#This Row],['# of trips]]),"","=")</f>
        <v/>
      </c>
      <c r="U42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3" spans="2:21" ht="15" customHeight="1" x14ac:dyDescent="0.25">
      <c r="B43" s="27"/>
      <c r="C43" s="26"/>
      <c r="D43" s="26"/>
      <c r="E43" s="26"/>
      <c r="F43" s="88"/>
      <c r="G43" s="88"/>
      <c r="H43" s="88"/>
      <c r="I43" s="88"/>
      <c r="J43" s="12" t="str">
        <f>IF(ISBLANK(Travel_Sub[[#This Row],['# of days]]),"","x")</f>
        <v/>
      </c>
      <c r="K43" s="28"/>
      <c r="L43" s="13" t="str">
        <f>IF(ISBLANK(Travel_Sub[[#This Row],['# of days]]),"","=")</f>
        <v/>
      </c>
      <c r="M43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3" s="12" t="str">
        <f>IF(ISBLANK(Travel_Sub[[#This Row],['# of travelers]]),"","x")</f>
        <v/>
      </c>
      <c r="O43" s="28"/>
      <c r="P43" s="13" t="str">
        <f>IF(ISBLANK(Travel_Sub[[#This Row],['# of travelers]]),"","=")</f>
        <v/>
      </c>
      <c r="Q43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3" s="12" t="str">
        <f>IF(ISBLANK(Travel_Sub[[#This Row],['# of trips]]),"","x")</f>
        <v/>
      </c>
      <c r="S43" s="28"/>
      <c r="T43" s="13" t="str">
        <f>IF(ISBLANK(Travel_Sub[[#This Row],['# of trips]]),"","=")</f>
        <v/>
      </c>
      <c r="U43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4" spans="2:21" ht="15" customHeight="1" x14ac:dyDescent="0.25">
      <c r="B44" s="27"/>
      <c r="C44" s="26"/>
      <c r="D44" s="26"/>
      <c r="E44" s="26"/>
      <c r="F44" s="88"/>
      <c r="G44" s="88"/>
      <c r="H44" s="88"/>
      <c r="I44" s="88"/>
      <c r="J44" s="12" t="str">
        <f>IF(ISBLANK(Travel_Sub[[#This Row],['# of days]]),"","x")</f>
        <v/>
      </c>
      <c r="K44" s="28"/>
      <c r="L44" s="13" t="str">
        <f>IF(ISBLANK(Travel_Sub[[#This Row],['# of days]]),"","=")</f>
        <v/>
      </c>
      <c r="M44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4" s="12" t="str">
        <f>IF(ISBLANK(Travel_Sub[[#This Row],['# of travelers]]),"","x")</f>
        <v/>
      </c>
      <c r="O44" s="28"/>
      <c r="P44" s="13" t="str">
        <f>IF(ISBLANK(Travel_Sub[[#This Row],['# of travelers]]),"","=")</f>
        <v/>
      </c>
      <c r="Q44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4" s="12" t="str">
        <f>IF(ISBLANK(Travel_Sub[[#This Row],['# of trips]]),"","x")</f>
        <v/>
      </c>
      <c r="S44" s="28"/>
      <c r="T44" s="13" t="str">
        <f>IF(ISBLANK(Travel_Sub[[#This Row],['# of trips]]),"","=")</f>
        <v/>
      </c>
      <c r="U44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5" spans="2:21" ht="15" customHeight="1" x14ac:dyDescent="0.25">
      <c r="B45" s="27"/>
      <c r="C45" s="26"/>
      <c r="D45" s="26"/>
      <c r="E45" s="26"/>
      <c r="F45" s="88"/>
      <c r="G45" s="88"/>
      <c r="H45" s="88"/>
      <c r="I45" s="88"/>
      <c r="J45" s="12" t="str">
        <f>IF(ISBLANK(Travel_Sub[[#This Row],['# of days]]),"","x")</f>
        <v/>
      </c>
      <c r="K45" s="28"/>
      <c r="L45" s="13" t="str">
        <f>IF(ISBLANK(Travel_Sub[[#This Row],['# of days]]),"","=")</f>
        <v/>
      </c>
      <c r="M45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5" s="12" t="str">
        <f>IF(ISBLANK(Travel_Sub[[#This Row],['# of travelers]]),"","x")</f>
        <v/>
      </c>
      <c r="O45" s="28"/>
      <c r="P45" s="13" t="str">
        <f>IF(ISBLANK(Travel_Sub[[#This Row],['# of travelers]]),"","=")</f>
        <v/>
      </c>
      <c r="Q45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5" s="12" t="str">
        <f>IF(ISBLANK(Travel_Sub[[#This Row],['# of trips]]),"","x")</f>
        <v/>
      </c>
      <c r="S45" s="28"/>
      <c r="T45" s="13" t="str">
        <f>IF(ISBLANK(Travel_Sub[[#This Row],['# of trips]]),"","=")</f>
        <v/>
      </c>
      <c r="U45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6" spans="2:21" ht="15" customHeight="1" x14ac:dyDescent="0.25">
      <c r="B46" s="27"/>
      <c r="C46" s="26"/>
      <c r="D46" s="26"/>
      <c r="E46" s="26"/>
      <c r="F46" s="88"/>
      <c r="G46" s="88"/>
      <c r="H46" s="88"/>
      <c r="I46" s="88"/>
      <c r="J46" s="12" t="str">
        <f>IF(ISBLANK(Travel_Sub[[#This Row],['# of days]]),"","x")</f>
        <v/>
      </c>
      <c r="K46" s="28"/>
      <c r="L46" s="13" t="str">
        <f>IF(ISBLANK(Travel_Sub[[#This Row],['# of days]]),"","=")</f>
        <v/>
      </c>
      <c r="M46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6" s="12" t="str">
        <f>IF(ISBLANK(Travel_Sub[[#This Row],['# of travelers]]),"","x")</f>
        <v/>
      </c>
      <c r="O46" s="28"/>
      <c r="P46" s="13" t="str">
        <f>IF(ISBLANK(Travel_Sub[[#This Row],['# of travelers]]),"","=")</f>
        <v/>
      </c>
      <c r="Q46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6" s="12" t="str">
        <f>IF(ISBLANK(Travel_Sub[[#This Row],['# of trips]]),"","x")</f>
        <v/>
      </c>
      <c r="S46" s="28"/>
      <c r="T46" s="13" t="str">
        <f>IF(ISBLANK(Travel_Sub[[#This Row],['# of trips]]),"","=")</f>
        <v/>
      </c>
      <c r="U46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7" spans="2:21" ht="15" customHeight="1" x14ac:dyDescent="0.25">
      <c r="B47" s="27"/>
      <c r="C47" s="26"/>
      <c r="D47" s="26"/>
      <c r="E47" s="26"/>
      <c r="F47" s="88"/>
      <c r="G47" s="88"/>
      <c r="H47" s="88"/>
      <c r="I47" s="88"/>
      <c r="J47" s="12" t="str">
        <f>IF(ISBLANK(Travel_Sub[[#This Row],['# of days]]),"","x")</f>
        <v/>
      </c>
      <c r="K47" s="28"/>
      <c r="L47" s="13" t="str">
        <f>IF(ISBLANK(Travel_Sub[[#This Row],['# of days]]),"","=")</f>
        <v/>
      </c>
      <c r="M47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7" s="12" t="str">
        <f>IF(ISBLANK(Travel_Sub[[#This Row],['# of travelers]]),"","x")</f>
        <v/>
      </c>
      <c r="O47" s="28"/>
      <c r="P47" s="13" t="str">
        <f>IF(ISBLANK(Travel_Sub[[#This Row],['# of travelers]]),"","=")</f>
        <v/>
      </c>
      <c r="Q47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7" s="12" t="str">
        <f>IF(ISBLANK(Travel_Sub[[#This Row],['# of trips]]),"","x")</f>
        <v/>
      </c>
      <c r="S47" s="28"/>
      <c r="T47" s="13" t="str">
        <f>IF(ISBLANK(Travel_Sub[[#This Row],['# of trips]]),"","=")</f>
        <v/>
      </c>
      <c r="U47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8" spans="2:21" ht="15" customHeight="1" x14ac:dyDescent="0.25">
      <c r="B48" s="27"/>
      <c r="C48" s="26"/>
      <c r="D48" s="26"/>
      <c r="E48" s="26"/>
      <c r="F48" s="88"/>
      <c r="G48" s="88"/>
      <c r="H48" s="88"/>
      <c r="I48" s="88"/>
      <c r="J48" s="12" t="str">
        <f>IF(ISBLANK(Travel_Sub[[#This Row],['# of days]]),"","x")</f>
        <v/>
      </c>
      <c r="K48" s="28"/>
      <c r="L48" s="13" t="str">
        <f>IF(ISBLANK(Travel_Sub[[#This Row],['# of days]]),"","=")</f>
        <v/>
      </c>
      <c r="M48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8" s="12" t="str">
        <f>IF(ISBLANK(Travel_Sub[[#This Row],['# of travelers]]),"","x")</f>
        <v/>
      </c>
      <c r="O48" s="28"/>
      <c r="P48" s="13" t="str">
        <f>IF(ISBLANK(Travel_Sub[[#This Row],['# of travelers]]),"","=")</f>
        <v/>
      </c>
      <c r="Q48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8" s="12" t="str">
        <f>IF(ISBLANK(Travel_Sub[[#This Row],['# of trips]]),"","x")</f>
        <v/>
      </c>
      <c r="S48" s="28"/>
      <c r="T48" s="13" t="str">
        <f>IF(ISBLANK(Travel_Sub[[#This Row],['# of trips]]),"","=")</f>
        <v/>
      </c>
      <c r="U48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9" spans="2:21" ht="15" customHeight="1" x14ac:dyDescent="0.25">
      <c r="B49" s="27"/>
      <c r="C49" s="26"/>
      <c r="D49" s="26"/>
      <c r="E49" s="26"/>
      <c r="F49" s="88"/>
      <c r="G49" s="88"/>
      <c r="H49" s="88"/>
      <c r="I49" s="88"/>
      <c r="J49" s="12" t="str">
        <f>IF(ISBLANK(Travel_Sub[[#This Row],['# of days]]),"","x")</f>
        <v/>
      </c>
      <c r="K49" s="28"/>
      <c r="L49" s="13" t="str">
        <f>IF(ISBLANK(Travel_Sub[[#This Row],['# of days]]),"","=")</f>
        <v/>
      </c>
      <c r="M49" s="153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9" s="12" t="str">
        <f>IF(ISBLANK(Travel_Sub[[#This Row],['# of travelers]]),"","x")</f>
        <v/>
      </c>
      <c r="O49" s="28"/>
      <c r="P49" s="13" t="str">
        <f>IF(ISBLANK(Travel_Sub[[#This Row],['# of travelers]]),"","=")</f>
        <v/>
      </c>
      <c r="Q49" s="153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9" s="12" t="str">
        <f>IF(ISBLANK(Travel_Sub[[#This Row],['# of trips]]),"","x")</f>
        <v/>
      </c>
      <c r="S49" s="28"/>
      <c r="T49" s="13" t="str">
        <f>IF(ISBLANK(Travel_Sub[[#This Row],['# of trips]]),"","=")</f>
        <v/>
      </c>
      <c r="U49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50" spans="2:21" ht="15" customHeight="1" x14ac:dyDescent="0.25">
      <c r="B50" s="78" t="s">
        <v>13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87">
        <f>SUBTOTAL(109,Travel_Sub[TOTAL])</f>
        <v>0</v>
      </c>
    </row>
    <row r="51" spans="2:21" ht="15.75" thickBot="1" x14ac:dyDescent="0.3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</row>
    <row r="52" spans="2:21" ht="17.25" thickBot="1" x14ac:dyDescent="0.3">
      <c r="B52" s="196" t="s">
        <v>37</v>
      </c>
      <c r="C52" s="197"/>
      <c r="D52" s="197"/>
      <c r="E52" s="201">
        <f>Travel_Other[[#Totals],[TOTAL]]</f>
        <v>0</v>
      </c>
      <c r="F52" s="202"/>
    </row>
    <row r="53" spans="2:21" ht="15" customHeight="1" x14ac:dyDescent="0.25">
      <c r="B53" s="147" t="s">
        <v>20</v>
      </c>
      <c r="C53" s="147" t="s">
        <v>38</v>
      </c>
      <c r="D53" s="35" t="s">
        <v>39</v>
      </c>
      <c r="E53" s="35" t="s">
        <v>40</v>
      </c>
      <c r="F53" s="148" t="s">
        <v>36</v>
      </c>
    </row>
    <row r="54" spans="2:21" x14ac:dyDescent="0.25">
      <c r="B54" s="30"/>
      <c r="C54" s="26"/>
      <c r="D54" s="31"/>
      <c r="E54" s="17"/>
      <c r="F54" s="139">
        <f>Travel_Other[[#This Row],[Cost]]*Travel_Other[[#This Row],[Quantity]]</f>
        <v>0</v>
      </c>
    </row>
    <row r="55" spans="2:21" x14ac:dyDescent="0.25">
      <c r="B55" s="30"/>
      <c r="C55" s="26"/>
      <c r="D55" s="31"/>
      <c r="E55" s="17"/>
      <c r="F55" s="139">
        <f>Travel_Other[[#This Row],[Cost]]*Travel_Other[[#This Row],[Quantity]]</f>
        <v>0</v>
      </c>
    </row>
    <row r="56" spans="2:21" x14ac:dyDescent="0.25">
      <c r="B56" s="30"/>
      <c r="C56" s="26"/>
      <c r="D56" s="31"/>
      <c r="E56" s="17"/>
      <c r="F56" s="139">
        <f>Travel_Other[[#This Row],[Cost]]*Travel_Other[[#This Row],[Quantity]]</f>
        <v>0</v>
      </c>
    </row>
    <row r="57" spans="2:21" x14ac:dyDescent="0.25">
      <c r="B57" s="30"/>
      <c r="C57" s="26"/>
      <c r="D57" s="31"/>
      <c r="E57" s="17"/>
      <c r="F57" s="139">
        <f>Travel_Other[[#This Row],[Cost]]*Travel_Other[[#This Row],[Quantity]]</f>
        <v>0</v>
      </c>
    </row>
    <row r="58" spans="2:21" ht="15" customHeight="1" x14ac:dyDescent="0.25">
      <c r="B58" s="30"/>
      <c r="C58" s="26"/>
      <c r="D58" s="31"/>
      <c r="E58" s="17"/>
      <c r="F58" s="139">
        <f>Travel_Other[[#This Row],[Cost]]*Travel_Other[[#This Row],[Quantity]]</f>
        <v>0</v>
      </c>
    </row>
    <row r="59" spans="2:21" ht="15" customHeight="1" x14ac:dyDescent="0.25">
      <c r="B59" s="30"/>
      <c r="C59" s="26"/>
      <c r="D59" s="31"/>
      <c r="E59" s="17"/>
      <c r="F59" s="139">
        <f>Travel_Other[[#This Row],[Cost]]*Travel_Other[[#This Row],[Quantity]]</f>
        <v>0</v>
      </c>
    </row>
    <row r="60" spans="2:21" ht="15" customHeight="1" x14ac:dyDescent="0.25">
      <c r="B60" s="30"/>
      <c r="C60" s="26"/>
      <c r="D60" s="31"/>
      <c r="E60" s="41"/>
      <c r="F60" s="149">
        <f>Travel_Other[[#This Row],[Cost]]*Travel_Other[[#This Row],[Quantity]]</f>
        <v>0</v>
      </c>
    </row>
    <row r="61" spans="2:21" ht="15" customHeight="1" x14ac:dyDescent="0.25">
      <c r="B61" s="30"/>
      <c r="C61" s="26"/>
      <c r="D61" s="31"/>
      <c r="E61" s="41"/>
      <c r="F61" s="149">
        <f>Travel_Other[[#This Row],[Cost]]*Travel_Other[[#This Row],[Quantity]]</f>
        <v>0</v>
      </c>
    </row>
    <row r="62" spans="2:21" ht="15" customHeight="1" x14ac:dyDescent="0.25">
      <c r="B62" s="80"/>
      <c r="C62" s="77"/>
      <c r="D62" s="81"/>
      <c r="E62" s="82"/>
      <c r="F62" s="150">
        <f>Travel_Other[[#This Row],[Cost]]*Travel_Other[[#This Row],[Quantity]]</f>
        <v>0</v>
      </c>
    </row>
    <row r="63" spans="2:21" ht="15" customHeight="1" x14ac:dyDescent="0.25">
      <c r="B63" s="83" t="s">
        <v>13</v>
      </c>
      <c r="C63" s="84"/>
      <c r="D63" s="85"/>
      <c r="E63" s="86"/>
      <c r="F63" s="151">
        <f>SUBTOTAL(109,Travel_Other[TOTAL])</f>
        <v>0</v>
      </c>
    </row>
    <row r="64" spans="2:21" ht="15" customHeight="1" x14ac:dyDescent="0.25"/>
    <row r="65" customFormat="1" ht="15" customHeight="1" x14ac:dyDescent="0.25"/>
    <row r="66" customFormat="1" ht="15" customHeight="1" x14ac:dyDescent="0.25"/>
    <row r="67" customFormat="1" x14ac:dyDescent="0.25"/>
    <row r="68" customFormat="1" x14ac:dyDescent="0.25"/>
    <row r="69" customFormat="1" ht="30" customHeight="1" x14ac:dyDescent="0.25"/>
    <row r="70" customFormat="1" ht="30" customHeight="1" x14ac:dyDescent="0.25"/>
    <row r="71" customFormat="1" ht="30" customHeight="1" x14ac:dyDescent="0.25"/>
    <row r="72" customFormat="1" ht="30" customHeight="1" x14ac:dyDescent="0.25"/>
    <row r="73" customFormat="1" ht="30" customHeight="1" x14ac:dyDescent="0.25"/>
    <row r="74" customFormat="1" ht="30" customHeight="1" x14ac:dyDescent="0.25"/>
    <row r="75" customFormat="1" ht="30" customHeight="1" x14ac:dyDescent="0.25"/>
    <row r="76" customFormat="1" ht="30" customHeight="1" x14ac:dyDescent="0.25"/>
    <row r="77" customFormat="1" ht="30" customHeight="1" x14ac:dyDescent="0.25"/>
    <row r="78" customFormat="1" ht="30" customHeight="1" x14ac:dyDescent="0.25"/>
    <row r="79" customFormat="1" ht="30" customHeight="1" x14ac:dyDescent="0.25"/>
    <row r="80" customFormat="1" ht="30" customHeight="1" x14ac:dyDescent="0.25"/>
    <row r="81" customFormat="1" ht="30" customHeight="1" x14ac:dyDescent="0.25"/>
    <row r="82" customFormat="1" ht="30" customHeight="1" x14ac:dyDescent="0.25"/>
    <row r="83" customFormat="1" ht="30" customHeight="1" x14ac:dyDescent="0.25"/>
    <row r="84" customFormat="1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</sheetData>
  <sheetProtection formatCells="0" formatColumns="0" formatRows="0" insertRows="0" insertHyperlinks="0" deleteRows="0" sort="0" autoFilter="0"/>
  <mergeCells count="10">
    <mergeCell ref="E52:F52"/>
    <mergeCell ref="B52:D52"/>
    <mergeCell ref="B27:U27"/>
    <mergeCell ref="B51:U51"/>
    <mergeCell ref="E2:F2"/>
    <mergeCell ref="E4:F4"/>
    <mergeCell ref="E28:F28"/>
    <mergeCell ref="B2:D2"/>
    <mergeCell ref="B4:D4"/>
    <mergeCell ref="B28:D28"/>
  </mergeCells>
  <phoneticPr fontId="11" type="noConversion"/>
  <conditionalFormatting sqref="B6:B25">
    <cfRule type="expression" dxfId="37" priority="17">
      <formula>ISBLANK(B6)</formula>
    </cfRule>
  </conditionalFormatting>
  <conditionalFormatting sqref="B30:B49">
    <cfRule type="expression" dxfId="36" priority="1">
      <formula>ISBLANK(B30)</formula>
    </cfRule>
  </conditionalFormatting>
  <conditionalFormatting sqref="C7:E9">
    <cfRule type="expression" dxfId="35" priority="19">
      <formula>ISBLANK(C7)</formula>
    </cfRule>
  </conditionalFormatting>
  <conditionalFormatting sqref="C31:E33">
    <cfRule type="expression" dxfId="34" priority="3">
      <formula>ISBLANK(C31)</formula>
    </cfRule>
  </conditionalFormatting>
  <conditionalFormatting sqref="C54:E62">
    <cfRule type="expression" dxfId="33" priority="34">
      <formula>ISBLANK($C54)</formula>
    </cfRule>
  </conditionalFormatting>
  <conditionalFormatting sqref="C6:F6 G6:I25 C10:F25 B54:E62">
    <cfRule type="expression" dxfId="32" priority="35">
      <formula>ISBLANK(B6)</formula>
    </cfRule>
  </conditionalFormatting>
  <conditionalFormatting sqref="C30:F30 G30:I49 C34:F49">
    <cfRule type="expression" dxfId="31" priority="16">
      <formula>ISBLANK(C30)</formula>
    </cfRule>
  </conditionalFormatting>
  <conditionalFormatting sqref="F7:F9">
    <cfRule type="expression" dxfId="30" priority="20">
      <formula>ISBLANK(F7)</formula>
    </cfRule>
  </conditionalFormatting>
  <conditionalFormatting sqref="F31:F33">
    <cfRule type="expression" dxfId="29" priority="4">
      <formula>ISBLANK(F31)</formula>
    </cfRule>
  </conditionalFormatting>
  <conditionalFormatting sqref="K6:K25">
    <cfRule type="expression" dxfId="28" priority="30">
      <formula>ISBLANK(K6)</formula>
    </cfRule>
  </conditionalFormatting>
  <conditionalFormatting sqref="K30:K49">
    <cfRule type="expression" dxfId="27" priority="13">
      <formula>ISBLANK(K30)</formula>
    </cfRule>
  </conditionalFormatting>
  <conditionalFormatting sqref="O6:O25">
    <cfRule type="expression" dxfId="26" priority="29">
      <formula>ISBLANK(O6)</formula>
    </cfRule>
  </conditionalFormatting>
  <conditionalFormatting sqref="O30:O49">
    <cfRule type="expression" dxfId="25" priority="12">
      <formula>ISBLANK(O30)</formula>
    </cfRule>
  </conditionalFormatting>
  <conditionalFormatting sqref="S6:S25">
    <cfRule type="expression" dxfId="24" priority="28">
      <formula>ISBLANK(S6)</formula>
    </cfRule>
  </conditionalFormatting>
  <conditionalFormatting sqref="S30:S49">
    <cfRule type="expression" dxfId="23" priority="11">
      <formula>ISBLANK(S30)</formula>
    </cfRule>
  </conditionalFormatting>
  <dataValidations count="5">
    <dataValidation allowBlank="1" showInputMessage="1" showErrorMessage="1" prompt="Include why the trip is necessary to achieve the deliverables." sqref="C5:C9 C29:C33" xr:uid="{2D8C3770-5314-43EF-B5C6-1956E4A16060}"/>
    <dataValidation allowBlank="1" showInputMessage="1" showErrorMessage="1" prompt="Input information with the format: City, US State / Country." sqref="D5:E9 D29:E33" xr:uid="{ACFB99CE-607F-45BF-BD16-7AC05991E2E4}"/>
    <dataValidation allowBlank="1" showInputMessage="1" showErrorMessage="1" prompt="DO NOT DELETE THE FORMULAS IN THIS COLUMN_x000a_Cost per Trip is calculated as follows: _x000a_Flight Cost + _x000a_(Hotel Cost x (# of Night-1)) + _x000a_(Meals per diem x # of Days) + _x000a_(Ground Transportation x # Days)._x000a_*Note that # of Nights is equal to Number of Days - 1." sqref="M6 M30" xr:uid="{70D49A3D-9ADE-498D-B701-61E3FB19DF8C}"/>
    <dataValidation allowBlank="1" showInputMessage="1" showErrorMessage="1" prompt="DO NOT DELETE THE FORMULAS IN THIS COLUMN" sqref="Q6 U6 Q30 U30" xr:uid="{F4F45C0F-9014-4CC7-87E1-A1F3E8AFCC3C}"/>
    <dataValidation allowBlank="1" showInputMessage="1" showErrorMessage="1" prompt="For example: taxi, subway, or car rental. Mileage costs should be included in the Other Travel Costs Table below." sqref="I5:I6 I29:I30" xr:uid="{53EF44D5-E45F-478B-8A7A-C4BD4C67D56B}"/>
  </dataValidations>
  <printOptions horizontalCentered="1"/>
  <pageMargins left="0.25" right="0.25" top="0.75" bottom="0.75" header="0.3" footer="0.3"/>
  <pageSetup scale="49" fitToHeight="0" orientation="portrait" r:id="rId1"/>
  <headerFooter differentFirst="1">
    <oddHeader>&amp;F</oddHeader>
    <oddFooter>Page &amp;P of &amp;N</oddFoot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70DE-54C5-49D6-87B4-6A33C8AE3D5B}">
  <sheetPr codeName="Sheet4">
    <pageSetUpPr fitToPage="1"/>
  </sheetPr>
  <dimension ref="A1:AO43"/>
  <sheetViews>
    <sheetView showGridLines="0" topLeftCell="A22" workbookViewId="0">
      <selection activeCell="D41" sqref="D41"/>
    </sheetView>
  </sheetViews>
  <sheetFormatPr defaultColWidth="0" defaultRowHeight="15" outlineLevelCol="1" x14ac:dyDescent="0.25"/>
  <cols>
    <col min="1" max="1" width="2.42578125" customWidth="1"/>
    <col min="2" max="2" width="31.85546875" customWidth="1"/>
    <col min="3" max="3" width="30" customWidth="1"/>
    <col min="4" max="4" width="20.85546875" customWidth="1"/>
    <col min="5" max="5" width="11.5703125" customWidth="1"/>
    <col min="6" max="6" width="2.42578125" customWidth="1"/>
    <col min="7" max="7" width="12.85546875" style="1" customWidth="1" outlineLevel="1"/>
    <col min="8" max="8" width="13" bestFit="1" customWidth="1" outlineLevel="1"/>
    <col min="9" max="9" width="2.42578125" style="1" customWidth="1" outlineLevel="1"/>
    <col min="10" max="10" width="10.5703125" bestFit="1" customWidth="1" outlineLevel="1"/>
    <col min="11" max="11" width="2.42578125" style="1" customWidth="1" outlineLevel="1"/>
    <col min="12" max="12" width="9.42578125" bestFit="1" customWidth="1"/>
    <col min="13" max="13" width="2.42578125" style="1" customWidth="1"/>
    <col min="14" max="14" width="15.7109375" bestFit="1" customWidth="1" outlineLevel="1"/>
    <col min="15" max="15" width="2.42578125" style="1" customWidth="1" outlineLevel="1"/>
    <col min="16" max="16" width="10.42578125" customWidth="1" outlineLevel="1"/>
    <col min="17" max="17" width="2.42578125" style="1" customWidth="1" outlineLevel="1"/>
    <col min="18" max="18" width="10.5703125" bestFit="1" customWidth="1" outlineLevel="1"/>
    <col min="19" max="19" width="2.42578125" style="1" customWidth="1" outlineLevel="1"/>
    <col min="20" max="20" width="10.5703125" bestFit="1" customWidth="1"/>
    <col min="21" max="21" width="2.42578125" customWidth="1"/>
    <col min="22" max="22" width="17.140625" customWidth="1" outlineLevel="1"/>
    <col min="23" max="23" width="10" bestFit="1" customWidth="1" outlineLevel="1"/>
    <col min="24" max="24" width="8.5703125" bestFit="1" customWidth="1" outlineLevel="1"/>
    <col min="25" max="25" width="14.7109375" customWidth="1" outlineLevel="1"/>
    <col min="26" max="26" width="2.42578125" customWidth="1" outlineLevel="1"/>
    <col min="27" max="27" width="10.140625" bestFit="1" customWidth="1" outlineLevel="1"/>
    <col min="28" max="28" width="2.42578125" customWidth="1" outlineLevel="1"/>
    <col min="29" max="29" width="9.140625" bestFit="1" customWidth="1" outlineLevel="1" collapsed="1"/>
    <col min="30" max="30" width="2.42578125" customWidth="1" outlineLevel="1"/>
    <col min="31" max="31" width="9.42578125" bestFit="1" customWidth="1" outlineLevel="1" collapsed="1"/>
    <col min="32" max="32" width="2.42578125" customWidth="1" outlineLevel="1"/>
    <col min="33" max="33" width="9.5703125" bestFit="1" customWidth="1" outlineLevel="1" collapsed="1"/>
    <col min="34" max="34" width="2.42578125" customWidth="1" outlineLevel="1"/>
    <col min="35" max="35" width="5.28515625" bestFit="1" customWidth="1" outlineLevel="1"/>
    <col min="36" max="36" width="2.42578125" customWidth="1" outlineLevel="1"/>
    <col min="37" max="37" width="11.7109375" bestFit="1" customWidth="1"/>
    <col min="38" max="38" width="2.42578125" customWidth="1"/>
    <col min="39" max="39" width="10.7109375" customWidth="1"/>
    <col min="40" max="40" width="8.85546875" customWidth="1"/>
    <col min="41" max="41" width="0" hidden="1" customWidth="1"/>
    <col min="42" max="16384" width="8.85546875" hidden="1"/>
  </cols>
  <sheetData>
    <row r="1" spans="2:39" s="45" customFormat="1" ht="15" customHeight="1" thickBot="1" x14ac:dyDescent="0.3"/>
    <row r="2" spans="2:39" ht="23.25" thickBot="1" x14ac:dyDescent="0.3">
      <c r="B2" s="190" t="s">
        <v>457</v>
      </c>
      <c r="C2" s="191"/>
      <c r="D2" s="189">
        <f>SUM(Conferences_Staff[[#Totals],[TOTAL]]+Conferences_Sub[[#Totals],[TOTAL]]+Tbl_OtherConferenceMeetingCosts[[#Totals],[Total]])</f>
        <v>0</v>
      </c>
      <c r="E2" s="189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38"/>
    </row>
    <row r="3" spans="2:39" ht="15.75" thickBot="1" x14ac:dyDescent="0.3">
      <c r="G3"/>
      <c r="I3"/>
      <c r="K3"/>
      <c r="M3"/>
      <c r="O3"/>
      <c r="Q3"/>
      <c r="S3"/>
    </row>
    <row r="4" spans="2:39" ht="17.25" thickBot="1" x14ac:dyDescent="0.3">
      <c r="B4" s="206" t="s">
        <v>462</v>
      </c>
      <c r="C4" s="207"/>
      <c r="D4" s="201">
        <f>Conferences_Staff[[#Totals],[TOTAL]]</f>
        <v>0</v>
      </c>
      <c r="E4" s="201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9"/>
    </row>
    <row r="5" spans="2:39" s="34" customFormat="1" ht="16.5" x14ac:dyDescent="0.25">
      <c r="B5" s="203" t="s">
        <v>42</v>
      </c>
      <c r="C5" s="204"/>
      <c r="D5" s="204"/>
      <c r="E5" s="205"/>
      <c r="G5" s="192" t="s">
        <v>43</v>
      </c>
      <c r="H5" s="193"/>
      <c r="I5" s="193"/>
      <c r="J5" s="193"/>
      <c r="K5" s="193"/>
      <c r="L5" s="194"/>
      <c r="N5" s="192" t="s">
        <v>44</v>
      </c>
      <c r="O5" s="193"/>
      <c r="P5" s="193"/>
      <c r="Q5" s="193"/>
      <c r="R5" s="193"/>
      <c r="S5" s="193"/>
      <c r="T5" s="194"/>
      <c r="V5" s="192" t="s">
        <v>45</v>
      </c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4"/>
    </row>
    <row r="6" spans="2:39" s="33" customFormat="1" ht="45" customHeight="1" x14ac:dyDescent="0.25">
      <c r="B6" s="94" t="s">
        <v>46</v>
      </c>
      <c r="C6" s="95" t="s">
        <v>47</v>
      </c>
      <c r="D6" s="95" t="s">
        <v>48</v>
      </c>
      <c r="E6" s="102" t="s">
        <v>474</v>
      </c>
      <c r="F6" s="29" t="s">
        <v>28</v>
      </c>
      <c r="G6" s="94" t="s">
        <v>49</v>
      </c>
      <c r="H6" s="96" t="s">
        <v>50</v>
      </c>
      <c r="I6" s="29" t="s">
        <v>456</v>
      </c>
      <c r="J6" s="121" t="s">
        <v>475</v>
      </c>
      <c r="K6" s="29" t="s">
        <v>32</v>
      </c>
      <c r="L6" s="121" t="s">
        <v>51</v>
      </c>
      <c r="M6" s="29" t="s">
        <v>52</v>
      </c>
      <c r="N6" s="121" t="s">
        <v>53</v>
      </c>
      <c r="O6" s="29" t="s">
        <v>34</v>
      </c>
      <c r="P6" s="121" t="s">
        <v>476</v>
      </c>
      <c r="Q6" s="29" t="s">
        <v>54</v>
      </c>
      <c r="R6" s="121" t="s">
        <v>477</v>
      </c>
      <c r="S6" s="29" t="s">
        <v>35</v>
      </c>
      <c r="T6" s="121" t="s">
        <v>55</v>
      </c>
      <c r="U6" s="29" t="s">
        <v>41</v>
      </c>
      <c r="V6" s="94" t="s">
        <v>24</v>
      </c>
      <c r="W6" s="95" t="s">
        <v>25</v>
      </c>
      <c r="X6" s="95" t="s">
        <v>26</v>
      </c>
      <c r="Y6" s="96" t="s">
        <v>27</v>
      </c>
      <c r="Z6" s="29" t="s">
        <v>56</v>
      </c>
      <c r="AA6" s="121" t="s">
        <v>478</v>
      </c>
      <c r="AB6" s="29" t="s">
        <v>57</v>
      </c>
      <c r="AC6" s="121" t="s">
        <v>30</v>
      </c>
      <c r="AD6" s="29" t="s">
        <v>29</v>
      </c>
      <c r="AE6" s="121" t="s">
        <v>472</v>
      </c>
      <c r="AF6" s="29" t="s">
        <v>58</v>
      </c>
      <c r="AG6" s="121" t="s">
        <v>33</v>
      </c>
      <c r="AH6" s="29" t="s">
        <v>59</v>
      </c>
      <c r="AI6" s="121" t="s">
        <v>479</v>
      </c>
      <c r="AJ6" s="29" t="s">
        <v>60</v>
      </c>
      <c r="AK6" s="121" t="s">
        <v>61</v>
      </c>
      <c r="AL6" s="32" t="s">
        <v>62</v>
      </c>
      <c r="AM6" s="121" t="s">
        <v>36</v>
      </c>
    </row>
    <row r="7" spans="2:39" ht="15" customHeight="1" x14ac:dyDescent="0.25">
      <c r="B7" s="101"/>
      <c r="C7" s="101"/>
      <c r="D7" s="100"/>
      <c r="E7" s="110"/>
      <c r="F7" s="9" t="str">
        <f>IF(ISBLANK(Conferences_Staff[[#This Row],['# of rental days]]),"","x")</f>
        <v/>
      </c>
      <c r="G7" s="115"/>
      <c r="H7" s="118"/>
      <c r="I7" s="9" t="str">
        <f>IF(ISBLANK(Conferences_Staff[[#This Row],['# of rental days]]),"","x")</f>
        <v/>
      </c>
      <c r="J7" s="122"/>
      <c r="K7" s="10" t="str">
        <f>IF(ISBLANK(Conferences_Staff[[#This Row],['# of rental days]]),"","=")</f>
        <v/>
      </c>
      <c r="L7" s="125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7" s="11"/>
      <c r="N7" s="128"/>
      <c r="O7" s="9" t="str">
        <f>IF(ISBLANK(Conferences_Staff[[#This Row],['# of Attendees]]),"","x")</f>
        <v/>
      </c>
      <c r="P7" s="122"/>
      <c r="Q7" s="9" t="str">
        <f>IF(ISBLANK(Conferences_Staff[[#This Row],['# of Attendees]]),"","x")</f>
        <v/>
      </c>
      <c r="R7" s="122"/>
      <c r="S7" s="10" t="str">
        <f>IF(ISBLANK(Conferences_Staff[[#This Row],['# of Attendees]]),"","=")</f>
        <v/>
      </c>
      <c r="T7" s="131">
        <f>Conferences_Staff[[#This Row],['# of Meetings ]]*((Conferences_Staff[[#This Row],[Food / Beverages 
(Per Person)]]*Conferences_Staff[[#This Row],['# of catering days]]*Conferences_Staff[[#This Row],['# of Attendees]]))</f>
        <v>0</v>
      </c>
      <c r="U7" s="9"/>
      <c r="V7" s="103"/>
      <c r="W7" s="99"/>
      <c r="X7" s="99"/>
      <c r="Y7" s="107"/>
      <c r="Z7" s="18" t="str">
        <f>IF(ISBLANK(Conferences_Staff[[#This Row],['# of travel days]]),"","x")</f>
        <v/>
      </c>
      <c r="AA7" s="122"/>
      <c r="AB7" s="18" t="str">
        <f>IF(ISBLANK(Conferences_Staff[[#This Row],['# of travel days]]),"","=")</f>
        <v/>
      </c>
      <c r="AC7" s="131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7" s="18" t="str">
        <f>IF(ISBLANK(Conferences_Staff[[#This Row],['# of travelers]]),"","x")</f>
        <v/>
      </c>
      <c r="AE7" s="122"/>
      <c r="AF7" s="18" t="str">
        <f>IF(ISBLANK(Conferences_Staff[[#This Row],['# of travelers]]),"","=")</f>
        <v/>
      </c>
      <c r="AG7" s="131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7" s="18" t="str">
        <f>IF(ISBLANK(Conferences_Staff[[#This Row],['# of trips ]]),"","x")</f>
        <v/>
      </c>
      <c r="AI7" s="122"/>
      <c r="AJ7" s="19" t="str">
        <f>IF(ISBLANK(Conferences_Staff[[#This Row],['# of trips ]]),"","=")</f>
        <v/>
      </c>
      <c r="AK7" s="131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7" s="20"/>
      <c r="AM7" s="134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8" spans="2:39" ht="15" customHeight="1" x14ac:dyDescent="0.25">
      <c r="B8" s="15"/>
      <c r="C8" s="16"/>
      <c r="D8" s="16"/>
      <c r="E8" s="111"/>
      <c r="F8" s="9" t="str">
        <f>IF(ISBLANK(Conferences_Staff[[#This Row],['# of rental days]]),"","x")</f>
        <v/>
      </c>
      <c r="G8" s="116"/>
      <c r="H8" s="119"/>
      <c r="I8" s="9" t="str">
        <f>IF(ISBLANK(Conferences_Staff[[#This Row],['# of rental days]]),"","x")</f>
        <v/>
      </c>
      <c r="J8" s="123"/>
      <c r="K8" s="10" t="str">
        <f>IF(ISBLANK(Conferences_Staff[[#This Row],['# of rental days]]),"","=")</f>
        <v/>
      </c>
      <c r="L8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8" s="11"/>
      <c r="N8" s="129"/>
      <c r="O8" s="9" t="str">
        <f>IF(ISBLANK(Conferences_Staff[[#This Row],['# of Attendees]]),"","x")</f>
        <v/>
      </c>
      <c r="P8" s="123"/>
      <c r="Q8" s="9" t="str">
        <f>IF(ISBLANK(Conferences_Staff[[#This Row],['# of Attendees]]),"","x")</f>
        <v/>
      </c>
      <c r="R8" s="123"/>
      <c r="S8" s="10" t="str">
        <f>IF(ISBLANK(Conferences_Staff[[#This Row],['# of Attendees]]),"","=")</f>
        <v/>
      </c>
      <c r="T8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8" s="9"/>
      <c r="V8" s="104"/>
      <c r="W8" s="38"/>
      <c r="X8" s="38"/>
      <c r="Y8" s="108"/>
      <c r="Z8" s="18" t="str">
        <f>IF(ISBLANK(Conferences_Staff[[#This Row],['# of travel days]]),"","x")</f>
        <v/>
      </c>
      <c r="AA8" s="123"/>
      <c r="AB8" s="18" t="str">
        <f>IF(ISBLANK(Conferences_Staff[[#This Row],['# of travel days]]),"","=")</f>
        <v/>
      </c>
      <c r="AC8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8" s="18" t="str">
        <f>IF(ISBLANK(Conferences_Staff[[#This Row],['# of travelers]]),"","x")</f>
        <v/>
      </c>
      <c r="AE8" s="123"/>
      <c r="AF8" s="18" t="str">
        <f>IF(ISBLANK(Conferences_Staff[[#This Row],['# of travelers]]),"","=")</f>
        <v/>
      </c>
      <c r="AG8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8" s="18" t="str">
        <f>IF(ISBLANK(Conferences_Staff[[#This Row],['# of trips ]]),"","x")</f>
        <v/>
      </c>
      <c r="AI8" s="123"/>
      <c r="AJ8" s="19" t="str">
        <f>IF(ISBLANK(Conferences_Staff[[#This Row],['# of trips ]]),"","=")</f>
        <v/>
      </c>
      <c r="AK8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8" s="20"/>
      <c r="AM8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9" spans="2:39" ht="15" customHeight="1" x14ac:dyDescent="0.25">
      <c r="B9" s="15"/>
      <c r="C9" s="16"/>
      <c r="D9" s="16"/>
      <c r="E9" s="111"/>
      <c r="F9" s="9" t="str">
        <f>IF(ISBLANK(Conferences_Staff[[#This Row],['# of rental days]]),"","x")</f>
        <v/>
      </c>
      <c r="G9" s="116"/>
      <c r="H9" s="119"/>
      <c r="I9" s="9" t="str">
        <f>IF(ISBLANK(Conferences_Staff[[#This Row],['# of rental days]]),"","x")</f>
        <v/>
      </c>
      <c r="J9" s="123"/>
      <c r="K9" s="10" t="str">
        <f>IF(ISBLANK(Conferences_Staff[[#This Row],['# of rental days]]),"","=")</f>
        <v/>
      </c>
      <c r="L9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9" s="11"/>
      <c r="N9" s="129"/>
      <c r="O9" s="9" t="str">
        <f>IF(ISBLANK(Conferences_Staff[[#This Row],['# of Attendees]]),"","x")</f>
        <v/>
      </c>
      <c r="P9" s="123"/>
      <c r="Q9" s="9" t="str">
        <f>IF(ISBLANK(Conferences_Staff[[#This Row],['# of Attendees]]),"","x")</f>
        <v/>
      </c>
      <c r="R9" s="123"/>
      <c r="S9" s="10" t="str">
        <f>IF(ISBLANK(Conferences_Staff[[#This Row],['# of Attendees]]),"","=")</f>
        <v/>
      </c>
      <c r="T9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9" s="9"/>
      <c r="V9" s="104"/>
      <c r="W9" s="38"/>
      <c r="X9" s="38"/>
      <c r="Y9" s="108"/>
      <c r="Z9" s="18" t="str">
        <f>IF(ISBLANK(Conferences_Staff[[#This Row],['# of travel days]]),"","x")</f>
        <v/>
      </c>
      <c r="AA9" s="123"/>
      <c r="AB9" s="18" t="str">
        <f>IF(ISBLANK(Conferences_Staff[[#This Row],['# of travel days]]),"","=")</f>
        <v/>
      </c>
      <c r="AC9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9" s="18" t="str">
        <f>IF(ISBLANK(Conferences_Staff[[#This Row],['# of travelers]]),"","x")</f>
        <v/>
      </c>
      <c r="AE9" s="123"/>
      <c r="AF9" s="18" t="str">
        <f>IF(ISBLANK(Conferences_Staff[[#This Row],['# of travelers]]),"","=")</f>
        <v/>
      </c>
      <c r="AG9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9" s="18" t="str">
        <f>IF(ISBLANK(Conferences_Staff[[#This Row],['# of trips ]]),"","x")</f>
        <v/>
      </c>
      <c r="AI9" s="123"/>
      <c r="AJ9" s="19" t="str">
        <f>IF(ISBLANK(Conferences_Staff[[#This Row],['# of trips ]]),"","=")</f>
        <v/>
      </c>
      <c r="AK9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9" s="20"/>
      <c r="AM9" s="136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0" spans="2:39" ht="15" customHeight="1" x14ac:dyDescent="0.25">
      <c r="B10" s="15"/>
      <c r="C10" s="16"/>
      <c r="D10" s="16"/>
      <c r="E10" s="111"/>
      <c r="F10" s="9" t="str">
        <f>IF(ISBLANK(Conferences_Staff[[#This Row],['# of rental days]]),"","x")</f>
        <v/>
      </c>
      <c r="G10" s="116"/>
      <c r="H10" s="119"/>
      <c r="I10" s="9" t="str">
        <f>IF(ISBLANK(Conferences_Staff[[#This Row],['# of rental days]]),"","x")</f>
        <v/>
      </c>
      <c r="J10" s="123"/>
      <c r="K10" s="10" t="str">
        <f>IF(ISBLANK(Conferences_Staff[[#This Row],['# of rental days]]),"","=")</f>
        <v/>
      </c>
      <c r="L10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0" s="11"/>
      <c r="N10" s="129"/>
      <c r="O10" s="9" t="str">
        <f>IF(ISBLANK(Conferences_Staff[[#This Row],['# of Attendees]]),"","x")</f>
        <v/>
      </c>
      <c r="P10" s="123"/>
      <c r="Q10" s="9" t="str">
        <f>IF(ISBLANK(Conferences_Staff[[#This Row],['# of Attendees]]),"","x")</f>
        <v/>
      </c>
      <c r="R10" s="123"/>
      <c r="S10" s="10" t="str">
        <f>IF(ISBLANK(Conferences_Staff[[#This Row],['# of Attendees]]),"","=")</f>
        <v/>
      </c>
      <c r="T10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0" s="9"/>
      <c r="V10" s="104"/>
      <c r="W10" s="38"/>
      <c r="X10" s="38"/>
      <c r="Y10" s="108"/>
      <c r="Z10" s="18" t="str">
        <f>IF(ISBLANK(Conferences_Staff[[#This Row],['# of travel days]]),"","x")</f>
        <v/>
      </c>
      <c r="AA10" s="123"/>
      <c r="AB10" s="18" t="str">
        <f>IF(ISBLANK(Conferences_Staff[[#This Row],['# of travel days]]),"","=")</f>
        <v/>
      </c>
      <c r="AC10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0" s="18" t="str">
        <f>IF(ISBLANK(Conferences_Staff[[#This Row],['# of travelers]]),"","x")</f>
        <v/>
      </c>
      <c r="AE10" s="123"/>
      <c r="AF10" s="18" t="str">
        <f>IF(ISBLANK(Conferences_Staff[[#This Row],['# of travelers]]),"","=")</f>
        <v/>
      </c>
      <c r="AG10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0" s="18" t="str">
        <f>IF(ISBLANK(Conferences_Staff[[#This Row],['# of trips ]]),"","x")</f>
        <v/>
      </c>
      <c r="AI10" s="123"/>
      <c r="AJ10" s="19" t="str">
        <f>IF(ISBLANK(Conferences_Staff[[#This Row],['# of trips ]]),"","=")</f>
        <v/>
      </c>
      <c r="AK10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0" s="20"/>
      <c r="AM10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1" spans="2:39" ht="15" customHeight="1" x14ac:dyDescent="0.25">
      <c r="B11" s="15"/>
      <c r="C11" s="16"/>
      <c r="D11" s="16"/>
      <c r="E11" s="111"/>
      <c r="F11" s="9" t="str">
        <f>IF(ISBLANK(Conferences_Staff[[#This Row],['# of rental days]]),"","x")</f>
        <v/>
      </c>
      <c r="G11" s="116"/>
      <c r="H11" s="119"/>
      <c r="I11" s="9" t="str">
        <f>IF(ISBLANK(Conferences_Staff[[#This Row],['# of rental days]]),"","x")</f>
        <v/>
      </c>
      <c r="J11" s="123"/>
      <c r="K11" s="10" t="str">
        <f>IF(ISBLANK(Conferences_Staff[[#This Row],['# of rental days]]),"","=")</f>
        <v/>
      </c>
      <c r="L11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1" s="11"/>
      <c r="N11" s="129"/>
      <c r="O11" s="9" t="str">
        <f>IF(ISBLANK(Conferences_Staff[[#This Row],['# of Attendees]]),"","x")</f>
        <v/>
      </c>
      <c r="P11" s="123"/>
      <c r="Q11" s="9" t="str">
        <f>IF(ISBLANK(Conferences_Staff[[#This Row],['# of Attendees]]),"","x")</f>
        <v/>
      </c>
      <c r="R11" s="123"/>
      <c r="S11" s="10" t="str">
        <f>IF(ISBLANK(Conferences_Staff[[#This Row],['# of Attendees]]),"","=")</f>
        <v/>
      </c>
      <c r="T11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1" s="9"/>
      <c r="V11" s="104"/>
      <c r="W11" s="38"/>
      <c r="X11" s="38"/>
      <c r="Y11" s="108"/>
      <c r="Z11" s="18" t="str">
        <f>IF(ISBLANK(Conferences_Staff[[#This Row],['# of travel days]]),"","x")</f>
        <v/>
      </c>
      <c r="AA11" s="123"/>
      <c r="AB11" s="18" t="str">
        <f>IF(ISBLANK(Conferences_Staff[[#This Row],['# of travel days]]),"","=")</f>
        <v/>
      </c>
      <c r="AC11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1" s="18" t="str">
        <f>IF(ISBLANK(Conferences_Staff[[#This Row],['# of travelers]]),"","x")</f>
        <v/>
      </c>
      <c r="AE11" s="123"/>
      <c r="AF11" s="18" t="str">
        <f>IF(ISBLANK(Conferences_Staff[[#This Row],['# of travelers]]),"","=")</f>
        <v/>
      </c>
      <c r="AG11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1" s="18" t="str">
        <f>IF(ISBLANK(Conferences_Staff[[#This Row],['# of trips ]]),"","x")</f>
        <v/>
      </c>
      <c r="AI11" s="123"/>
      <c r="AJ11" s="19" t="str">
        <f>IF(ISBLANK(Conferences_Staff[[#This Row],['# of trips ]]),"","=")</f>
        <v/>
      </c>
      <c r="AK11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1" s="20"/>
      <c r="AM11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2" spans="2:39" ht="15" customHeight="1" x14ac:dyDescent="0.25">
      <c r="B12" s="15"/>
      <c r="C12" s="16"/>
      <c r="D12" s="16"/>
      <c r="E12" s="111"/>
      <c r="F12" s="9" t="str">
        <f>IF(ISBLANK(Conferences_Staff[[#This Row],['# of rental days]]),"","x")</f>
        <v/>
      </c>
      <c r="G12" s="116"/>
      <c r="H12" s="119"/>
      <c r="I12" s="9" t="str">
        <f>IF(ISBLANK(Conferences_Staff[[#This Row],['# of rental days]]),"","x")</f>
        <v/>
      </c>
      <c r="J12" s="123"/>
      <c r="K12" s="10" t="str">
        <f>IF(ISBLANK(Conferences_Staff[[#This Row],['# of rental days]]),"","=")</f>
        <v/>
      </c>
      <c r="L12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2" s="11"/>
      <c r="N12" s="129"/>
      <c r="O12" s="9" t="str">
        <f>IF(ISBLANK(Conferences_Staff[[#This Row],['# of Attendees]]),"","x")</f>
        <v/>
      </c>
      <c r="P12" s="123"/>
      <c r="Q12" s="9" t="str">
        <f>IF(ISBLANK(Conferences_Staff[[#This Row],['# of Attendees]]),"","x")</f>
        <v/>
      </c>
      <c r="R12" s="123"/>
      <c r="S12" s="10" t="str">
        <f>IF(ISBLANK(Conferences_Staff[[#This Row],['# of Attendees]]),"","=")</f>
        <v/>
      </c>
      <c r="T12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2" s="9"/>
      <c r="V12" s="104"/>
      <c r="W12" s="38"/>
      <c r="X12" s="38"/>
      <c r="Y12" s="108"/>
      <c r="Z12" s="18" t="str">
        <f>IF(ISBLANK(Conferences_Staff[[#This Row],['# of travel days]]),"","x")</f>
        <v/>
      </c>
      <c r="AA12" s="123"/>
      <c r="AB12" s="18" t="str">
        <f>IF(ISBLANK(Conferences_Staff[[#This Row],['# of travel days]]),"","=")</f>
        <v/>
      </c>
      <c r="AC12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2" s="18" t="str">
        <f>IF(ISBLANK(Conferences_Staff[[#This Row],['# of travelers]]),"","x")</f>
        <v/>
      </c>
      <c r="AE12" s="123"/>
      <c r="AF12" s="18" t="str">
        <f>IF(ISBLANK(Conferences_Staff[[#This Row],['# of travelers]]),"","=")</f>
        <v/>
      </c>
      <c r="AG12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2" s="18" t="str">
        <f>IF(ISBLANK(Conferences_Staff[[#This Row],['# of trips ]]),"","x")</f>
        <v/>
      </c>
      <c r="AI12" s="123"/>
      <c r="AJ12" s="19" t="str">
        <f>IF(ISBLANK(Conferences_Staff[[#This Row],['# of trips ]]),"","=")</f>
        <v/>
      </c>
      <c r="AK12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2" s="20"/>
      <c r="AM12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3" spans="2:39" ht="15" customHeight="1" x14ac:dyDescent="0.25">
      <c r="B13" s="15"/>
      <c r="C13" s="16"/>
      <c r="D13" s="16"/>
      <c r="E13" s="111"/>
      <c r="F13" s="9" t="str">
        <f>IF(ISBLANK(Conferences_Staff[[#This Row],['# of rental days]]),"","x")</f>
        <v/>
      </c>
      <c r="G13" s="116"/>
      <c r="H13" s="119"/>
      <c r="I13" s="9" t="str">
        <f>IF(ISBLANK(Conferences_Staff[[#This Row],['# of rental days]]),"","x")</f>
        <v/>
      </c>
      <c r="J13" s="123"/>
      <c r="K13" s="10" t="str">
        <f>IF(ISBLANK(Conferences_Staff[[#This Row],['# of rental days]]),"","=")</f>
        <v/>
      </c>
      <c r="L13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3" s="11"/>
      <c r="N13" s="129"/>
      <c r="O13" s="9" t="str">
        <f>IF(ISBLANK(Conferences_Staff[[#This Row],['# of Attendees]]),"","x")</f>
        <v/>
      </c>
      <c r="P13" s="123"/>
      <c r="Q13" s="9" t="str">
        <f>IF(ISBLANK(Conferences_Staff[[#This Row],['# of Attendees]]),"","x")</f>
        <v/>
      </c>
      <c r="R13" s="123"/>
      <c r="S13" s="10" t="str">
        <f>IF(ISBLANK(Conferences_Staff[[#This Row],['# of Attendees]]),"","=")</f>
        <v/>
      </c>
      <c r="T13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3" s="9"/>
      <c r="V13" s="104"/>
      <c r="W13" s="38"/>
      <c r="X13" s="38"/>
      <c r="Y13" s="108"/>
      <c r="Z13" s="18" t="str">
        <f>IF(ISBLANK(Conferences_Staff[[#This Row],['# of travel days]]),"","x")</f>
        <v/>
      </c>
      <c r="AA13" s="123"/>
      <c r="AB13" s="18" t="str">
        <f>IF(ISBLANK(Conferences_Staff[[#This Row],['# of travel days]]),"","=")</f>
        <v/>
      </c>
      <c r="AC13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3" s="18" t="str">
        <f>IF(ISBLANK(Conferences_Staff[[#This Row],['# of travelers]]),"","x")</f>
        <v/>
      </c>
      <c r="AE13" s="123"/>
      <c r="AF13" s="18" t="str">
        <f>IF(ISBLANK(Conferences_Staff[[#This Row],['# of travelers]]),"","=")</f>
        <v/>
      </c>
      <c r="AG13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3" s="18" t="str">
        <f>IF(ISBLANK(Conferences_Staff[[#This Row],['# of trips ]]),"","x")</f>
        <v/>
      </c>
      <c r="AI13" s="123"/>
      <c r="AJ13" s="19" t="str">
        <f>IF(ISBLANK(Conferences_Staff[[#This Row],['# of trips ]]),"","=")</f>
        <v/>
      </c>
      <c r="AK13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3" s="20"/>
      <c r="AM13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4" spans="2:39" ht="15" customHeight="1" x14ac:dyDescent="0.25">
      <c r="B14" s="15"/>
      <c r="C14" s="16"/>
      <c r="D14" s="16"/>
      <c r="E14" s="111"/>
      <c r="F14" s="9" t="str">
        <f>IF(ISBLANK(Conferences_Staff[[#This Row],['# of rental days]]),"","x")</f>
        <v/>
      </c>
      <c r="G14" s="116"/>
      <c r="H14" s="119"/>
      <c r="I14" s="9" t="str">
        <f>IF(ISBLANK(Conferences_Staff[[#This Row],['# of rental days]]),"","x")</f>
        <v/>
      </c>
      <c r="J14" s="123"/>
      <c r="K14" s="10" t="str">
        <f>IF(ISBLANK(Conferences_Staff[[#This Row],['# of rental days]]),"","=")</f>
        <v/>
      </c>
      <c r="L14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4" s="11"/>
      <c r="N14" s="129"/>
      <c r="O14" s="9" t="str">
        <f>IF(ISBLANK(Conferences_Staff[[#This Row],['# of Attendees]]),"","x")</f>
        <v/>
      </c>
      <c r="P14" s="123"/>
      <c r="Q14" s="9" t="str">
        <f>IF(ISBLANK(Conferences_Staff[[#This Row],['# of Attendees]]),"","x")</f>
        <v/>
      </c>
      <c r="R14" s="123"/>
      <c r="S14" s="10" t="str">
        <f>IF(ISBLANK(Conferences_Staff[[#This Row],['# of Attendees]]),"","=")</f>
        <v/>
      </c>
      <c r="T14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4" s="9"/>
      <c r="V14" s="104"/>
      <c r="W14" s="38"/>
      <c r="X14" s="38"/>
      <c r="Y14" s="108"/>
      <c r="Z14" s="18" t="str">
        <f>IF(ISBLANK(Conferences_Staff[[#This Row],['# of travel days]]),"","x")</f>
        <v/>
      </c>
      <c r="AA14" s="123"/>
      <c r="AB14" s="18" t="str">
        <f>IF(ISBLANK(Conferences_Staff[[#This Row],['# of travel days]]),"","=")</f>
        <v/>
      </c>
      <c r="AC14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4" s="18" t="str">
        <f>IF(ISBLANK(Conferences_Staff[[#This Row],['# of travelers]]),"","x")</f>
        <v/>
      </c>
      <c r="AE14" s="123"/>
      <c r="AF14" s="18" t="str">
        <f>IF(ISBLANK(Conferences_Staff[[#This Row],['# of travelers]]),"","=")</f>
        <v/>
      </c>
      <c r="AG14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4" s="18" t="str">
        <f>IF(ISBLANK(Conferences_Staff[[#This Row],['# of trips ]]),"","x")</f>
        <v/>
      </c>
      <c r="AI14" s="123"/>
      <c r="AJ14" s="19" t="str">
        <f>IF(ISBLANK(Conferences_Staff[[#This Row],['# of trips ]]),"","=")</f>
        <v/>
      </c>
      <c r="AK14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4" s="20"/>
      <c r="AM14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5" spans="2:39" ht="15" customHeight="1" x14ac:dyDescent="0.25">
      <c r="B15" s="15"/>
      <c r="C15" s="16"/>
      <c r="D15" s="16"/>
      <c r="E15" s="111"/>
      <c r="F15" s="9" t="str">
        <f>IF(ISBLANK(Conferences_Staff[[#This Row],['# of rental days]]),"","x")</f>
        <v/>
      </c>
      <c r="G15" s="116"/>
      <c r="H15" s="119"/>
      <c r="I15" s="9" t="str">
        <f>IF(ISBLANK(Conferences_Staff[[#This Row],['# of rental days]]),"","x")</f>
        <v/>
      </c>
      <c r="J15" s="123"/>
      <c r="K15" s="10" t="str">
        <f>IF(ISBLANK(Conferences_Staff[[#This Row],['# of rental days]]),"","=")</f>
        <v/>
      </c>
      <c r="L15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5" s="11"/>
      <c r="N15" s="129"/>
      <c r="O15" s="9" t="str">
        <f>IF(ISBLANK(Conferences_Staff[[#This Row],['# of Attendees]]),"","x")</f>
        <v/>
      </c>
      <c r="P15" s="123"/>
      <c r="Q15" s="9" t="str">
        <f>IF(ISBLANK(Conferences_Staff[[#This Row],['# of Attendees]]),"","x")</f>
        <v/>
      </c>
      <c r="R15" s="123"/>
      <c r="S15" s="10" t="str">
        <f>IF(ISBLANK(Conferences_Staff[[#This Row],['# of Attendees]]),"","=")</f>
        <v/>
      </c>
      <c r="T15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5" s="9"/>
      <c r="V15" s="104"/>
      <c r="W15" s="38"/>
      <c r="X15" s="38"/>
      <c r="Y15" s="108"/>
      <c r="Z15" s="18" t="str">
        <f>IF(ISBLANK(Conferences_Staff[[#This Row],['# of travel days]]),"","x")</f>
        <v/>
      </c>
      <c r="AA15" s="123"/>
      <c r="AB15" s="18" t="str">
        <f>IF(ISBLANK(Conferences_Staff[[#This Row],['# of travel days]]),"","=")</f>
        <v/>
      </c>
      <c r="AC15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5" s="18" t="str">
        <f>IF(ISBLANK(Conferences_Staff[[#This Row],['# of travelers]]),"","x")</f>
        <v/>
      </c>
      <c r="AE15" s="123"/>
      <c r="AF15" s="18" t="str">
        <f>IF(ISBLANK(Conferences_Staff[[#This Row],['# of travelers]]),"","=")</f>
        <v/>
      </c>
      <c r="AG15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5" s="18" t="str">
        <f>IF(ISBLANK(Conferences_Staff[[#This Row],['# of trips ]]),"","x")</f>
        <v/>
      </c>
      <c r="AI15" s="123"/>
      <c r="AJ15" s="19" t="str">
        <f>IF(ISBLANK(Conferences_Staff[[#This Row],['# of trips ]]),"","=")</f>
        <v/>
      </c>
      <c r="AK15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5" s="20"/>
      <c r="AM15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6" spans="2:39" ht="15" customHeight="1" x14ac:dyDescent="0.25">
      <c r="B16" s="15"/>
      <c r="C16" s="16"/>
      <c r="D16" s="16"/>
      <c r="E16" s="111"/>
      <c r="F16" s="9" t="str">
        <f>IF(ISBLANK(Conferences_Staff[[#This Row],['# of rental days]]),"","x")</f>
        <v/>
      </c>
      <c r="G16" s="116"/>
      <c r="H16" s="119"/>
      <c r="I16" s="9" t="str">
        <f>IF(ISBLANK(Conferences_Staff[[#This Row],['# of rental days]]),"","x")</f>
        <v/>
      </c>
      <c r="J16" s="123"/>
      <c r="K16" s="10" t="str">
        <f>IF(ISBLANK(Conferences_Staff[[#This Row],['# of rental days]]),"","=")</f>
        <v/>
      </c>
      <c r="L16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6" s="11"/>
      <c r="N16" s="129"/>
      <c r="O16" s="9" t="str">
        <f>IF(ISBLANK(Conferences_Staff[[#This Row],['# of Attendees]]),"","x")</f>
        <v/>
      </c>
      <c r="P16" s="123"/>
      <c r="Q16" s="9" t="str">
        <f>IF(ISBLANK(Conferences_Staff[[#This Row],['# of Attendees]]),"","x")</f>
        <v/>
      </c>
      <c r="R16" s="123"/>
      <c r="S16" s="10" t="str">
        <f>IF(ISBLANK(Conferences_Staff[[#This Row],['# of Attendees]]),"","=")</f>
        <v/>
      </c>
      <c r="T16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6" s="9"/>
      <c r="V16" s="104"/>
      <c r="W16" s="38"/>
      <c r="X16" s="38"/>
      <c r="Y16" s="108"/>
      <c r="Z16" s="18" t="str">
        <f>IF(ISBLANK(Conferences_Staff[[#This Row],['# of travel days]]),"","x")</f>
        <v/>
      </c>
      <c r="AA16" s="123"/>
      <c r="AB16" s="18" t="str">
        <f>IF(ISBLANK(Conferences_Staff[[#This Row],['# of travel days]]),"","=")</f>
        <v/>
      </c>
      <c r="AC16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6" s="18" t="str">
        <f>IF(ISBLANK(Conferences_Staff[[#This Row],['# of travelers]]),"","x")</f>
        <v/>
      </c>
      <c r="AE16" s="123"/>
      <c r="AF16" s="18" t="str">
        <f>IF(ISBLANK(Conferences_Staff[[#This Row],['# of travelers]]),"","=")</f>
        <v/>
      </c>
      <c r="AG16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6" s="18" t="str">
        <f>IF(ISBLANK(Conferences_Staff[[#This Row],['# of trips ]]),"","x")</f>
        <v/>
      </c>
      <c r="AI16" s="123"/>
      <c r="AJ16" s="19" t="str">
        <f>IF(ISBLANK(Conferences_Staff[[#This Row],['# of trips ]]),"","=")</f>
        <v/>
      </c>
      <c r="AK16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6" s="20"/>
      <c r="AM16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7" spans="2:39" ht="15" customHeight="1" x14ac:dyDescent="0.25">
      <c r="B17" s="112"/>
      <c r="C17" s="113"/>
      <c r="D17" s="113"/>
      <c r="E17" s="114"/>
      <c r="F17" s="9" t="str">
        <f>IF(ISBLANK(Conferences_Staff[[#This Row],['# of rental days]]),"","x")</f>
        <v/>
      </c>
      <c r="G17" s="117"/>
      <c r="H17" s="120"/>
      <c r="I17" s="9" t="str">
        <f>IF(ISBLANK(Conferences_Staff[[#This Row],['# of rental days]]),"","x")</f>
        <v/>
      </c>
      <c r="J17" s="124"/>
      <c r="K17" s="10" t="str">
        <f>IF(ISBLANK(Conferences_Staff[[#This Row],['# of rental days]]),"","=")</f>
        <v/>
      </c>
      <c r="L17" s="127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7" s="11"/>
      <c r="N17" s="130"/>
      <c r="O17" s="9" t="str">
        <f>IF(ISBLANK(Conferences_Staff[[#This Row],['# of Attendees]]),"","x")</f>
        <v/>
      </c>
      <c r="P17" s="124"/>
      <c r="Q17" s="9" t="str">
        <f>IF(ISBLANK(Conferences_Staff[[#This Row],['# of Attendees]]),"","x")</f>
        <v/>
      </c>
      <c r="R17" s="124"/>
      <c r="S17" s="10" t="str">
        <f>IF(ISBLANK(Conferences_Staff[[#This Row],['# of Attendees]]),"","=")</f>
        <v/>
      </c>
      <c r="T17" s="133">
        <f>Conferences_Staff[[#This Row],['# of Meetings ]]*((Conferences_Staff[[#This Row],[Food / Beverages 
(Per Person)]]*Conferences_Staff[[#This Row],['# of catering days]]*Conferences_Staff[[#This Row],['# of Attendees]]))</f>
        <v>0</v>
      </c>
      <c r="U17" s="9"/>
      <c r="V17" s="105"/>
      <c r="W17" s="106"/>
      <c r="X17" s="106"/>
      <c r="Y17" s="109"/>
      <c r="Z17" s="18" t="str">
        <f>IF(ISBLANK(Conferences_Staff[[#This Row],['# of travel days]]),"","x")</f>
        <v/>
      </c>
      <c r="AA17" s="124"/>
      <c r="AB17" s="18" t="str">
        <f>IF(ISBLANK(Conferences_Staff[[#This Row],['# of travel days]]),"","=")</f>
        <v/>
      </c>
      <c r="AC17" s="133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7" s="18" t="str">
        <f>IF(ISBLANK(Conferences_Staff[[#This Row],['# of travelers]]),"","x")</f>
        <v/>
      </c>
      <c r="AE17" s="124"/>
      <c r="AF17" s="18" t="str">
        <f>IF(ISBLANK(Conferences_Staff[[#This Row],['# of travelers]]),"","=")</f>
        <v/>
      </c>
      <c r="AG17" s="133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7" s="18" t="str">
        <f>IF(ISBLANK(Conferences_Staff[[#This Row],['# of trips ]]),"","x")</f>
        <v/>
      </c>
      <c r="AI17" s="124"/>
      <c r="AJ17" s="19" t="str">
        <f>IF(ISBLANK(Conferences_Staff[[#This Row],['# of trips ]]),"","=")</f>
        <v/>
      </c>
      <c r="AK17" s="133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7" s="20"/>
      <c r="AM17" s="13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8" spans="2:39" x14ac:dyDescent="0.25">
      <c r="B18" s="140" t="s">
        <v>13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156">
        <f>SUBTOTAL(109,Conferences_Staff[TOTAL])</f>
        <v>0</v>
      </c>
    </row>
    <row r="19" spans="2:39" ht="15.75" thickBot="1" x14ac:dyDescent="0.3">
      <c r="G19"/>
      <c r="I19"/>
      <c r="K19"/>
      <c r="M19"/>
      <c r="O19"/>
      <c r="Q19"/>
      <c r="S19"/>
    </row>
    <row r="20" spans="2:39" ht="17.25" thickBot="1" x14ac:dyDescent="0.3">
      <c r="B20" s="206" t="s">
        <v>460</v>
      </c>
      <c r="C20" s="207"/>
      <c r="D20" s="201">
        <f>Conferences_Sub[[#Totals],[TOTAL]]</f>
        <v>0</v>
      </c>
      <c r="E20" s="201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9"/>
    </row>
    <row r="21" spans="2:39" s="34" customFormat="1" ht="16.5" x14ac:dyDescent="0.25">
      <c r="B21" s="203" t="s">
        <v>42</v>
      </c>
      <c r="C21" s="204"/>
      <c r="D21" s="204"/>
      <c r="E21" s="205"/>
      <c r="G21" s="192" t="s">
        <v>43</v>
      </c>
      <c r="H21" s="193"/>
      <c r="I21" s="193"/>
      <c r="J21" s="193"/>
      <c r="K21" s="193"/>
      <c r="L21" s="194"/>
      <c r="N21" s="192" t="s">
        <v>44</v>
      </c>
      <c r="O21" s="193"/>
      <c r="P21" s="193"/>
      <c r="Q21" s="193"/>
      <c r="R21" s="193"/>
      <c r="S21" s="193"/>
      <c r="T21" s="194"/>
      <c r="V21" s="192" t="s">
        <v>45</v>
      </c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4"/>
    </row>
    <row r="22" spans="2:39" s="33" customFormat="1" ht="45" customHeight="1" x14ac:dyDescent="0.25">
      <c r="B22" s="94" t="s">
        <v>46</v>
      </c>
      <c r="C22" s="95" t="s">
        <v>47</v>
      </c>
      <c r="D22" s="95" t="s">
        <v>48</v>
      </c>
      <c r="E22" s="102" t="s">
        <v>474</v>
      </c>
      <c r="F22" s="29" t="s">
        <v>28</v>
      </c>
      <c r="G22" s="94" t="s">
        <v>49</v>
      </c>
      <c r="H22" s="96" t="s">
        <v>50</v>
      </c>
      <c r="I22" s="29" t="s">
        <v>456</v>
      </c>
      <c r="J22" s="121" t="s">
        <v>475</v>
      </c>
      <c r="K22" s="29" t="s">
        <v>32</v>
      </c>
      <c r="L22" s="121" t="s">
        <v>51</v>
      </c>
      <c r="M22" s="29" t="s">
        <v>52</v>
      </c>
      <c r="N22" s="121" t="s">
        <v>53</v>
      </c>
      <c r="O22" s="29" t="s">
        <v>34</v>
      </c>
      <c r="P22" s="121" t="s">
        <v>476</v>
      </c>
      <c r="Q22" s="29" t="s">
        <v>54</v>
      </c>
      <c r="R22" s="121" t="s">
        <v>477</v>
      </c>
      <c r="S22" s="29" t="s">
        <v>35</v>
      </c>
      <c r="T22" s="121" t="s">
        <v>55</v>
      </c>
      <c r="U22" s="29" t="s">
        <v>41</v>
      </c>
      <c r="V22" s="94" t="s">
        <v>24</v>
      </c>
      <c r="W22" s="95" t="s">
        <v>25</v>
      </c>
      <c r="X22" s="95" t="s">
        <v>26</v>
      </c>
      <c r="Y22" s="96" t="s">
        <v>27</v>
      </c>
      <c r="Z22" s="29" t="s">
        <v>56</v>
      </c>
      <c r="AA22" s="121" t="s">
        <v>478</v>
      </c>
      <c r="AB22" s="29" t="s">
        <v>57</v>
      </c>
      <c r="AC22" s="121" t="s">
        <v>30</v>
      </c>
      <c r="AD22" s="29" t="s">
        <v>29</v>
      </c>
      <c r="AE22" s="121" t="s">
        <v>472</v>
      </c>
      <c r="AF22" s="29" t="s">
        <v>58</v>
      </c>
      <c r="AG22" s="121" t="s">
        <v>33</v>
      </c>
      <c r="AH22" s="29" t="s">
        <v>59</v>
      </c>
      <c r="AI22" s="121" t="s">
        <v>479</v>
      </c>
      <c r="AJ22" s="29" t="s">
        <v>60</v>
      </c>
      <c r="AK22" s="121" t="s">
        <v>61</v>
      </c>
      <c r="AL22" s="32" t="s">
        <v>62</v>
      </c>
      <c r="AM22" s="121" t="s">
        <v>36</v>
      </c>
    </row>
    <row r="23" spans="2:39" ht="15" customHeight="1" x14ac:dyDescent="0.25">
      <c r="B23" s="101"/>
      <c r="C23" s="101"/>
      <c r="D23" s="100"/>
      <c r="E23" s="110"/>
      <c r="F23" s="9" t="str">
        <f>IF(ISBLANK(Conferences_Sub[[#This Row],['# of rental days]]),"","x")</f>
        <v/>
      </c>
      <c r="G23" s="115"/>
      <c r="H23" s="118"/>
      <c r="I23" s="9" t="str">
        <f>IF(ISBLANK(Conferences_Sub[[#This Row],['# of rental days]]),"","x")</f>
        <v/>
      </c>
      <c r="J23" s="122"/>
      <c r="K23" s="10" t="str">
        <f>IF(ISBLANK(Conferences_Sub[[#This Row],['# of rental days]]),"","=")</f>
        <v/>
      </c>
      <c r="L23" s="125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3" s="11"/>
      <c r="N23" s="128"/>
      <c r="O23" s="9" t="str">
        <f>IF(ISBLANK(Conferences_Sub[[#This Row],['# of Attendees]]),"","x")</f>
        <v/>
      </c>
      <c r="P23" s="122"/>
      <c r="Q23" s="9" t="str">
        <f>IF(ISBLANK(Conferences_Sub[[#This Row],['# of Attendees]]),"","x")</f>
        <v/>
      </c>
      <c r="R23" s="122"/>
      <c r="S23" s="10" t="str">
        <f>IF(ISBLANK(Conferences_Sub[[#This Row],['# of Attendees]]),"","=")</f>
        <v/>
      </c>
      <c r="T23" s="131">
        <f>Conferences_Sub[[#This Row],['# of Meetings ]]*((Conferences_Sub[[#This Row],[Food / Beverages 
(Per Person)]]*Conferences_Sub[[#This Row],['# of catering days]]*Conferences_Sub[[#This Row],['# of Attendees]]))</f>
        <v>0</v>
      </c>
      <c r="U23" s="9"/>
      <c r="V23" s="103"/>
      <c r="W23" s="99"/>
      <c r="X23" s="99"/>
      <c r="Y23" s="107"/>
      <c r="Z23" s="18" t="str">
        <f>IF(ISBLANK(Conferences_Sub[[#This Row],['# of travel days]]),"","x")</f>
        <v/>
      </c>
      <c r="AA23" s="122"/>
      <c r="AB23" s="18" t="str">
        <f>IF(ISBLANK(Conferences_Sub[[#This Row],['# of travel days]]),"","=")</f>
        <v/>
      </c>
      <c r="AC23" s="131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3" s="18" t="str">
        <f>IF(ISBLANK(Conferences_Sub[[#This Row],['# of travelers]]),"","x")</f>
        <v/>
      </c>
      <c r="AE23" s="122"/>
      <c r="AF23" s="18" t="str">
        <f>IF(ISBLANK(Conferences_Sub[[#This Row],['# of travelers]]),"","=")</f>
        <v/>
      </c>
      <c r="AG23" s="131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3" s="18" t="str">
        <f>IF(ISBLANK(Conferences_Sub[[#This Row],['# of trips ]]),"","x")</f>
        <v/>
      </c>
      <c r="AI23" s="122"/>
      <c r="AJ23" s="19" t="str">
        <f>IF(ISBLANK(Conferences_Sub[[#This Row],['# of trips ]]),"","=")</f>
        <v/>
      </c>
      <c r="AK23" s="131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3" s="20"/>
      <c r="AM23" s="134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4" spans="2:39" ht="15" customHeight="1" x14ac:dyDescent="0.25">
      <c r="B24" s="15"/>
      <c r="C24" s="16"/>
      <c r="D24" s="16"/>
      <c r="E24" s="111"/>
      <c r="F24" s="9" t="str">
        <f>IF(ISBLANK(Conferences_Sub[[#This Row],['# of rental days]]),"","x")</f>
        <v/>
      </c>
      <c r="G24" s="116"/>
      <c r="H24" s="119"/>
      <c r="I24" s="9" t="str">
        <f>IF(ISBLANK(Conferences_Sub[[#This Row],['# of rental days]]),"","x")</f>
        <v/>
      </c>
      <c r="J24" s="123"/>
      <c r="K24" s="10" t="str">
        <f>IF(ISBLANK(Conferences_Sub[[#This Row],['# of rental days]]),"","=")</f>
        <v/>
      </c>
      <c r="L24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4" s="11"/>
      <c r="N24" s="129"/>
      <c r="O24" s="9" t="str">
        <f>IF(ISBLANK(Conferences_Sub[[#This Row],['# of Attendees]]),"","x")</f>
        <v/>
      </c>
      <c r="P24" s="123"/>
      <c r="Q24" s="9" t="str">
        <f>IF(ISBLANK(Conferences_Sub[[#This Row],['# of Attendees]]),"","x")</f>
        <v/>
      </c>
      <c r="R24" s="123"/>
      <c r="S24" s="10" t="str">
        <f>IF(ISBLANK(Conferences_Sub[[#This Row],['# of Attendees]]),"","=")</f>
        <v/>
      </c>
      <c r="T24" s="132">
        <f>Conferences_Sub[[#This Row],['# of Meetings ]]*((Conferences_Sub[[#This Row],[Food / Beverages 
(Per Person)]]*Conferences_Sub[[#This Row],['# of catering days]]*Conferences_Sub[[#This Row],['# of Attendees]]))</f>
        <v>0</v>
      </c>
      <c r="U24" s="9"/>
      <c r="V24" s="104"/>
      <c r="W24" s="38"/>
      <c r="X24" s="38"/>
      <c r="Y24" s="108"/>
      <c r="Z24" s="18" t="str">
        <f>IF(ISBLANK(Conferences_Sub[[#This Row],['# of travel days]]),"","x")</f>
        <v/>
      </c>
      <c r="AA24" s="123"/>
      <c r="AB24" s="18" t="str">
        <f>IF(ISBLANK(Conferences_Sub[[#This Row],['# of travel days]]),"","=")</f>
        <v/>
      </c>
      <c r="AC24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4" s="18" t="str">
        <f>IF(ISBLANK(Conferences_Sub[[#This Row],['# of travelers]]),"","x")</f>
        <v/>
      </c>
      <c r="AE24" s="123"/>
      <c r="AF24" s="18" t="str">
        <f>IF(ISBLANK(Conferences_Sub[[#This Row],['# of travelers]]),"","=")</f>
        <v/>
      </c>
      <c r="AG24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4" s="18" t="str">
        <f>IF(ISBLANK(Conferences_Sub[[#This Row],['# of trips ]]),"","x")</f>
        <v/>
      </c>
      <c r="AI24" s="123"/>
      <c r="AJ24" s="19" t="str">
        <f>IF(ISBLANK(Conferences_Sub[[#This Row],['# of trips ]]),"","=")</f>
        <v/>
      </c>
      <c r="AK24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4" s="20"/>
      <c r="AM24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5" spans="2:39" ht="15" customHeight="1" x14ac:dyDescent="0.25">
      <c r="B25" s="15"/>
      <c r="C25" s="16"/>
      <c r="D25" s="16"/>
      <c r="E25" s="111"/>
      <c r="F25" s="9" t="str">
        <f>IF(ISBLANK(Conferences_Sub[[#This Row],['# of rental days]]),"","x")</f>
        <v/>
      </c>
      <c r="G25" s="116"/>
      <c r="H25" s="119"/>
      <c r="I25" s="9" t="str">
        <f>IF(ISBLANK(Conferences_Sub[[#This Row],['# of rental days]]),"","x")</f>
        <v/>
      </c>
      <c r="J25" s="123"/>
      <c r="K25" s="10" t="str">
        <f>IF(ISBLANK(Conferences_Sub[[#This Row],['# of rental days]]),"","=")</f>
        <v/>
      </c>
      <c r="L25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5" s="11"/>
      <c r="N25" s="129"/>
      <c r="O25" s="9" t="str">
        <f>IF(ISBLANK(Conferences_Sub[[#This Row],['# of Attendees]]),"","x")</f>
        <v/>
      </c>
      <c r="P25" s="123"/>
      <c r="Q25" s="9" t="str">
        <f>IF(ISBLANK(Conferences_Sub[[#This Row],['# of Attendees]]),"","x")</f>
        <v/>
      </c>
      <c r="R25" s="123"/>
      <c r="S25" s="10" t="str">
        <f>IF(ISBLANK(Conferences_Sub[[#This Row],['# of Attendees]]),"","=")</f>
        <v/>
      </c>
      <c r="T25" s="132">
        <f>Conferences_Sub[[#This Row],['# of Meetings ]]*((Conferences_Sub[[#This Row],[Food / Beverages 
(Per Person)]]*Conferences_Sub[[#This Row],['# of catering days]]*Conferences_Sub[[#This Row],['# of Attendees]]))</f>
        <v>0</v>
      </c>
      <c r="U25" s="9"/>
      <c r="V25" s="104"/>
      <c r="W25" s="38"/>
      <c r="X25" s="38"/>
      <c r="Y25" s="108"/>
      <c r="Z25" s="18" t="str">
        <f>IF(ISBLANK(Conferences_Sub[[#This Row],['# of travel days]]),"","x")</f>
        <v/>
      </c>
      <c r="AA25" s="123"/>
      <c r="AB25" s="18" t="str">
        <f>IF(ISBLANK(Conferences_Sub[[#This Row],['# of travel days]]),"","=")</f>
        <v/>
      </c>
      <c r="AC25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5" s="18" t="str">
        <f>IF(ISBLANK(Conferences_Sub[[#This Row],['# of travelers]]),"","x")</f>
        <v/>
      </c>
      <c r="AE25" s="123"/>
      <c r="AF25" s="18" t="str">
        <f>IF(ISBLANK(Conferences_Sub[[#This Row],['# of travelers]]),"","=")</f>
        <v/>
      </c>
      <c r="AG25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5" s="18" t="str">
        <f>IF(ISBLANK(Conferences_Sub[[#This Row],['# of trips ]]),"","x")</f>
        <v/>
      </c>
      <c r="AI25" s="123"/>
      <c r="AJ25" s="19" t="str">
        <f>IF(ISBLANK(Conferences_Sub[[#This Row],['# of trips ]]),"","=")</f>
        <v/>
      </c>
      <c r="AK25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5" s="20"/>
      <c r="AM25" s="136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6" spans="2:39" ht="15" customHeight="1" x14ac:dyDescent="0.25">
      <c r="B26" s="15"/>
      <c r="C26" s="16"/>
      <c r="D26" s="16"/>
      <c r="E26" s="111"/>
      <c r="F26" s="9" t="str">
        <f>IF(ISBLANK(Conferences_Sub[[#This Row],['# of rental days]]),"","x")</f>
        <v/>
      </c>
      <c r="G26" s="116"/>
      <c r="H26" s="119"/>
      <c r="I26" s="9" t="str">
        <f>IF(ISBLANK(Conferences_Sub[[#This Row],['# of rental days]]),"","x")</f>
        <v/>
      </c>
      <c r="J26" s="123"/>
      <c r="K26" s="10" t="str">
        <f>IF(ISBLANK(Conferences_Sub[[#This Row],['# of rental days]]),"","=")</f>
        <v/>
      </c>
      <c r="L26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6" s="11"/>
      <c r="N26" s="129"/>
      <c r="O26" s="9" t="str">
        <f>IF(ISBLANK(Conferences_Sub[[#This Row],['# of Attendees]]),"","x")</f>
        <v/>
      </c>
      <c r="P26" s="123"/>
      <c r="Q26" s="9" t="str">
        <f>IF(ISBLANK(Conferences_Sub[[#This Row],['# of Attendees]]),"","x")</f>
        <v/>
      </c>
      <c r="R26" s="123"/>
      <c r="S26" s="10" t="str">
        <f>IF(ISBLANK(Conferences_Sub[[#This Row],['# of Attendees]]),"","=")</f>
        <v/>
      </c>
      <c r="T26" s="132">
        <f>Conferences_Sub[[#This Row],['# of Meetings ]]*((Conferences_Sub[[#This Row],[Food / Beverages 
(Per Person)]]*Conferences_Sub[[#This Row],['# of catering days]]*Conferences_Sub[[#This Row],['# of Attendees]]))</f>
        <v>0</v>
      </c>
      <c r="U26" s="9"/>
      <c r="V26" s="104"/>
      <c r="W26" s="38"/>
      <c r="X26" s="38"/>
      <c r="Y26" s="108"/>
      <c r="Z26" s="18" t="str">
        <f>IF(ISBLANK(Conferences_Sub[[#This Row],['# of travel days]]),"","x")</f>
        <v/>
      </c>
      <c r="AA26" s="123"/>
      <c r="AB26" s="18" t="str">
        <f>IF(ISBLANK(Conferences_Sub[[#This Row],['# of travel days]]),"","=")</f>
        <v/>
      </c>
      <c r="AC26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6" s="18" t="str">
        <f>IF(ISBLANK(Conferences_Sub[[#This Row],['# of travelers]]),"","x")</f>
        <v/>
      </c>
      <c r="AE26" s="123"/>
      <c r="AF26" s="18" t="str">
        <f>IF(ISBLANK(Conferences_Sub[[#This Row],['# of travelers]]),"","=")</f>
        <v/>
      </c>
      <c r="AG26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6" s="18" t="str">
        <f>IF(ISBLANK(Conferences_Sub[[#This Row],['# of trips ]]),"","x")</f>
        <v/>
      </c>
      <c r="AI26" s="123"/>
      <c r="AJ26" s="19" t="str">
        <f>IF(ISBLANK(Conferences_Sub[[#This Row],['# of trips ]]),"","=")</f>
        <v/>
      </c>
      <c r="AK26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6" s="20"/>
      <c r="AM26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7" spans="2:39" ht="15" customHeight="1" x14ac:dyDescent="0.25">
      <c r="B27" s="15"/>
      <c r="C27" s="16"/>
      <c r="D27" s="16"/>
      <c r="E27" s="111"/>
      <c r="F27" s="9" t="str">
        <f>IF(ISBLANK(Conferences_Sub[[#This Row],['# of rental days]]),"","x")</f>
        <v/>
      </c>
      <c r="G27" s="116"/>
      <c r="H27" s="119"/>
      <c r="I27" s="9" t="str">
        <f>IF(ISBLANK(Conferences_Sub[[#This Row],['# of rental days]]),"","x")</f>
        <v/>
      </c>
      <c r="J27" s="123"/>
      <c r="K27" s="10" t="str">
        <f>IF(ISBLANK(Conferences_Sub[[#This Row],['# of rental days]]),"","=")</f>
        <v/>
      </c>
      <c r="L27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7" s="11"/>
      <c r="N27" s="129"/>
      <c r="O27" s="9" t="str">
        <f>IF(ISBLANK(Conferences_Sub[[#This Row],['# of Attendees]]),"","x")</f>
        <v/>
      </c>
      <c r="P27" s="123"/>
      <c r="Q27" s="9" t="str">
        <f>IF(ISBLANK(Conferences_Sub[[#This Row],['# of Attendees]]),"","x")</f>
        <v/>
      </c>
      <c r="R27" s="123"/>
      <c r="S27" s="10" t="str">
        <f>IF(ISBLANK(Conferences_Sub[[#This Row],['# of Attendees]]),"","=")</f>
        <v/>
      </c>
      <c r="T27" s="132">
        <f>Conferences_Sub[[#This Row],['# of Meetings ]]*((Conferences_Sub[[#This Row],[Food / Beverages 
(Per Person)]]*Conferences_Sub[[#This Row],['# of catering days]]*Conferences_Sub[[#This Row],['# of Attendees]]))</f>
        <v>0</v>
      </c>
      <c r="U27" s="9"/>
      <c r="V27" s="104"/>
      <c r="W27" s="38"/>
      <c r="X27" s="38"/>
      <c r="Y27" s="108"/>
      <c r="Z27" s="18" t="str">
        <f>IF(ISBLANK(Conferences_Sub[[#This Row],['# of travel days]]),"","x")</f>
        <v/>
      </c>
      <c r="AA27" s="123"/>
      <c r="AB27" s="18" t="str">
        <f>IF(ISBLANK(Conferences_Sub[[#This Row],['# of travel days]]),"","=")</f>
        <v/>
      </c>
      <c r="AC27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7" s="18" t="str">
        <f>IF(ISBLANK(Conferences_Sub[[#This Row],['# of travelers]]),"","x")</f>
        <v/>
      </c>
      <c r="AE27" s="123"/>
      <c r="AF27" s="18" t="str">
        <f>IF(ISBLANK(Conferences_Sub[[#This Row],['# of travelers]]),"","=")</f>
        <v/>
      </c>
      <c r="AG27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7" s="18" t="str">
        <f>IF(ISBLANK(Conferences_Sub[[#This Row],['# of trips ]]),"","x")</f>
        <v/>
      </c>
      <c r="AI27" s="123"/>
      <c r="AJ27" s="19" t="str">
        <f>IF(ISBLANK(Conferences_Sub[[#This Row],['# of trips ]]),"","=")</f>
        <v/>
      </c>
      <c r="AK27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7" s="20"/>
      <c r="AM27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8" spans="2:39" ht="15" customHeight="1" x14ac:dyDescent="0.25">
      <c r="B28" s="15"/>
      <c r="C28" s="16"/>
      <c r="D28" s="16"/>
      <c r="E28" s="111"/>
      <c r="F28" s="9" t="str">
        <f>IF(ISBLANK(Conferences_Sub[[#This Row],['# of rental days]]),"","x")</f>
        <v/>
      </c>
      <c r="G28" s="116"/>
      <c r="H28" s="119"/>
      <c r="I28" s="9" t="str">
        <f>IF(ISBLANK(Conferences_Sub[[#This Row],['# of rental days]]),"","x")</f>
        <v/>
      </c>
      <c r="J28" s="123"/>
      <c r="K28" s="10" t="str">
        <f>IF(ISBLANK(Conferences_Sub[[#This Row],['# of rental days]]),"","=")</f>
        <v/>
      </c>
      <c r="L28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8" s="11"/>
      <c r="N28" s="129"/>
      <c r="O28" s="9" t="str">
        <f>IF(ISBLANK(Conferences_Sub[[#This Row],['# of Attendees]]),"","x")</f>
        <v/>
      </c>
      <c r="P28" s="123"/>
      <c r="Q28" s="9" t="str">
        <f>IF(ISBLANK(Conferences_Sub[[#This Row],['# of Attendees]]),"","x")</f>
        <v/>
      </c>
      <c r="R28" s="123"/>
      <c r="S28" s="10" t="str">
        <f>IF(ISBLANK(Conferences_Sub[[#This Row],['# of Attendees]]),"","=")</f>
        <v/>
      </c>
      <c r="T28" s="132">
        <f>Conferences_Sub[[#This Row],['# of Meetings ]]*((Conferences_Sub[[#This Row],[Food / Beverages 
(Per Person)]]*Conferences_Sub[[#This Row],['# of catering days]]*Conferences_Sub[[#This Row],['# of Attendees]]))</f>
        <v>0</v>
      </c>
      <c r="U28" s="9"/>
      <c r="V28" s="104"/>
      <c r="W28" s="38"/>
      <c r="X28" s="38"/>
      <c r="Y28" s="108"/>
      <c r="Z28" s="18" t="str">
        <f>IF(ISBLANK(Conferences_Sub[[#This Row],['# of travel days]]),"","x")</f>
        <v/>
      </c>
      <c r="AA28" s="123"/>
      <c r="AB28" s="18" t="str">
        <f>IF(ISBLANK(Conferences_Sub[[#This Row],['# of travel days]]),"","=")</f>
        <v/>
      </c>
      <c r="AC28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8" s="18" t="str">
        <f>IF(ISBLANK(Conferences_Sub[[#This Row],['# of travelers]]),"","x")</f>
        <v/>
      </c>
      <c r="AE28" s="123"/>
      <c r="AF28" s="18" t="str">
        <f>IF(ISBLANK(Conferences_Sub[[#This Row],['# of travelers]]),"","=")</f>
        <v/>
      </c>
      <c r="AG28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8" s="18" t="str">
        <f>IF(ISBLANK(Conferences_Sub[[#This Row],['# of trips ]]),"","x")</f>
        <v/>
      </c>
      <c r="AI28" s="123"/>
      <c r="AJ28" s="19" t="str">
        <f>IF(ISBLANK(Conferences_Sub[[#This Row],['# of trips ]]),"","=")</f>
        <v/>
      </c>
      <c r="AK28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8" s="20"/>
      <c r="AM28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9" spans="2:39" ht="15" customHeight="1" x14ac:dyDescent="0.25">
      <c r="B29" s="15"/>
      <c r="C29" s="16"/>
      <c r="D29" s="16"/>
      <c r="E29" s="111"/>
      <c r="F29" s="9" t="str">
        <f>IF(ISBLANK(Conferences_Sub[[#This Row],['# of rental days]]),"","x")</f>
        <v/>
      </c>
      <c r="G29" s="116"/>
      <c r="H29" s="119"/>
      <c r="I29" s="9" t="str">
        <f>IF(ISBLANK(Conferences_Sub[[#This Row],['# of rental days]]),"","x")</f>
        <v/>
      </c>
      <c r="J29" s="123"/>
      <c r="K29" s="10" t="str">
        <f>IF(ISBLANK(Conferences_Sub[[#This Row],['# of rental days]]),"","=")</f>
        <v/>
      </c>
      <c r="L29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9" s="11"/>
      <c r="N29" s="129"/>
      <c r="O29" s="9" t="str">
        <f>IF(ISBLANK(Conferences_Sub[[#This Row],['# of Attendees]]),"","x")</f>
        <v/>
      </c>
      <c r="P29" s="123"/>
      <c r="Q29" s="9" t="str">
        <f>IF(ISBLANK(Conferences_Sub[[#This Row],['# of Attendees]]),"","x")</f>
        <v/>
      </c>
      <c r="R29" s="123"/>
      <c r="S29" s="10" t="str">
        <f>IF(ISBLANK(Conferences_Sub[[#This Row],['# of Attendees]]),"","=")</f>
        <v/>
      </c>
      <c r="T29" s="132">
        <f>Conferences_Sub[[#This Row],['# of Meetings ]]*((Conferences_Sub[[#This Row],[Food / Beverages 
(Per Person)]]*Conferences_Sub[[#This Row],['# of catering days]]*Conferences_Sub[[#This Row],['# of Attendees]]))</f>
        <v>0</v>
      </c>
      <c r="U29" s="9"/>
      <c r="V29" s="104"/>
      <c r="W29" s="38"/>
      <c r="X29" s="38"/>
      <c r="Y29" s="108"/>
      <c r="Z29" s="18" t="str">
        <f>IF(ISBLANK(Conferences_Sub[[#This Row],['# of travel days]]),"","x")</f>
        <v/>
      </c>
      <c r="AA29" s="123"/>
      <c r="AB29" s="18" t="str">
        <f>IF(ISBLANK(Conferences_Sub[[#This Row],['# of travel days]]),"","=")</f>
        <v/>
      </c>
      <c r="AC29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9" s="18" t="str">
        <f>IF(ISBLANK(Conferences_Sub[[#This Row],['# of travelers]]),"","x")</f>
        <v/>
      </c>
      <c r="AE29" s="123"/>
      <c r="AF29" s="18" t="str">
        <f>IF(ISBLANK(Conferences_Sub[[#This Row],['# of travelers]]),"","=")</f>
        <v/>
      </c>
      <c r="AG29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9" s="18" t="str">
        <f>IF(ISBLANK(Conferences_Sub[[#This Row],['# of trips ]]),"","x")</f>
        <v/>
      </c>
      <c r="AI29" s="123"/>
      <c r="AJ29" s="19" t="str">
        <f>IF(ISBLANK(Conferences_Sub[[#This Row],['# of trips ]]),"","=")</f>
        <v/>
      </c>
      <c r="AK29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9" s="20"/>
      <c r="AM29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0" spans="2:39" ht="15" customHeight="1" x14ac:dyDescent="0.25">
      <c r="B30" s="15"/>
      <c r="C30" s="16"/>
      <c r="D30" s="16"/>
      <c r="E30" s="111"/>
      <c r="F30" s="9" t="str">
        <f>IF(ISBLANK(Conferences_Sub[[#This Row],['# of rental days]]),"","x")</f>
        <v/>
      </c>
      <c r="G30" s="116"/>
      <c r="H30" s="119"/>
      <c r="I30" s="9" t="str">
        <f>IF(ISBLANK(Conferences_Sub[[#This Row],['# of rental days]]),"","x")</f>
        <v/>
      </c>
      <c r="J30" s="123"/>
      <c r="K30" s="10" t="str">
        <f>IF(ISBLANK(Conferences_Sub[[#This Row],['# of rental days]]),"","=")</f>
        <v/>
      </c>
      <c r="L30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0" s="11"/>
      <c r="N30" s="129"/>
      <c r="O30" s="9" t="str">
        <f>IF(ISBLANK(Conferences_Sub[[#This Row],['# of Attendees]]),"","x")</f>
        <v/>
      </c>
      <c r="P30" s="123"/>
      <c r="Q30" s="9" t="str">
        <f>IF(ISBLANK(Conferences_Sub[[#This Row],['# of Attendees]]),"","x")</f>
        <v/>
      </c>
      <c r="R30" s="123"/>
      <c r="S30" s="10" t="str">
        <f>IF(ISBLANK(Conferences_Sub[[#This Row],['# of Attendees]]),"","=")</f>
        <v/>
      </c>
      <c r="T30" s="132">
        <f>Conferences_Sub[[#This Row],['# of Meetings ]]*((Conferences_Sub[[#This Row],[Food / Beverages 
(Per Person)]]*Conferences_Sub[[#This Row],['# of catering days]]*Conferences_Sub[[#This Row],['# of Attendees]]))</f>
        <v>0</v>
      </c>
      <c r="U30" s="9"/>
      <c r="V30" s="104"/>
      <c r="W30" s="38"/>
      <c r="X30" s="38"/>
      <c r="Y30" s="108"/>
      <c r="Z30" s="18" t="str">
        <f>IF(ISBLANK(Conferences_Sub[[#This Row],['# of travel days]]),"","x")</f>
        <v/>
      </c>
      <c r="AA30" s="123"/>
      <c r="AB30" s="18" t="str">
        <f>IF(ISBLANK(Conferences_Sub[[#This Row],['# of travel days]]),"","=")</f>
        <v/>
      </c>
      <c r="AC30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0" s="18" t="str">
        <f>IF(ISBLANK(Conferences_Sub[[#This Row],['# of travelers]]),"","x")</f>
        <v/>
      </c>
      <c r="AE30" s="123"/>
      <c r="AF30" s="18" t="str">
        <f>IF(ISBLANK(Conferences_Sub[[#This Row],['# of travelers]]),"","=")</f>
        <v/>
      </c>
      <c r="AG30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0" s="18" t="str">
        <f>IF(ISBLANK(Conferences_Sub[[#This Row],['# of trips ]]),"","x")</f>
        <v/>
      </c>
      <c r="AI30" s="123"/>
      <c r="AJ30" s="19" t="str">
        <f>IF(ISBLANK(Conferences_Sub[[#This Row],['# of trips ]]),"","=")</f>
        <v/>
      </c>
      <c r="AK30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0" s="20"/>
      <c r="AM30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1" spans="2:39" ht="15" customHeight="1" x14ac:dyDescent="0.25">
      <c r="B31" s="15"/>
      <c r="C31" s="16"/>
      <c r="D31" s="16"/>
      <c r="E31" s="111"/>
      <c r="F31" s="9" t="str">
        <f>IF(ISBLANK(Conferences_Sub[[#This Row],['# of rental days]]),"","x")</f>
        <v/>
      </c>
      <c r="G31" s="116"/>
      <c r="H31" s="119"/>
      <c r="I31" s="9" t="str">
        <f>IF(ISBLANK(Conferences_Sub[[#This Row],['# of rental days]]),"","x")</f>
        <v/>
      </c>
      <c r="J31" s="123"/>
      <c r="K31" s="10" t="str">
        <f>IF(ISBLANK(Conferences_Sub[[#This Row],['# of rental days]]),"","=")</f>
        <v/>
      </c>
      <c r="L31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1" s="11"/>
      <c r="N31" s="129"/>
      <c r="O31" s="9" t="str">
        <f>IF(ISBLANK(Conferences_Sub[[#This Row],['# of Attendees]]),"","x")</f>
        <v/>
      </c>
      <c r="P31" s="123"/>
      <c r="Q31" s="9" t="str">
        <f>IF(ISBLANK(Conferences_Sub[[#This Row],['# of Attendees]]),"","x")</f>
        <v/>
      </c>
      <c r="R31" s="123"/>
      <c r="S31" s="10" t="str">
        <f>IF(ISBLANK(Conferences_Sub[[#This Row],['# of Attendees]]),"","=")</f>
        <v/>
      </c>
      <c r="T31" s="132">
        <f>Conferences_Sub[[#This Row],['# of Meetings ]]*((Conferences_Sub[[#This Row],[Food / Beverages 
(Per Person)]]*Conferences_Sub[[#This Row],['# of catering days]]*Conferences_Sub[[#This Row],['# of Attendees]]))</f>
        <v>0</v>
      </c>
      <c r="U31" s="9"/>
      <c r="V31" s="104"/>
      <c r="W31" s="38"/>
      <c r="X31" s="38"/>
      <c r="Y31" s="108"/>
      <c r="Z31" s="18" t="str">
        <f>IF(ISBLANK(Conferences_Sub[[#This Row],['# of travel days]]),"","x")</f>
        <v/>
      </c>
      <c r="AA31" s="123"/>
      <c r="AB31" s="18" t="str">
        <f>IF(ISBLANK(Conferences_Sub[[#This Row],['# of travel days]]),"","=")</f>
        <v/>
      </c>
      <c r="AC31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1" s="18" t="str">
        <f>IF(ISBLANK(Conferences_Sub[[#This Row],['# of travelers]]),"","x")</f>
        <v/>
      </c>
      <c r="AE31" s="123"/>
      <c r="AF31" s="18" t="str">
        <f>IF(ISBLANK(Conferences_Sub[[#This Row],['# of travelers]]),"","=")</f>
        <v/>
      </c>
      <c r="AG31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1" s="18" t="str">
        <f>IF(ISBLANK(Conferences_Sub[[#This Row],['# of trips ]]),"","x")</f>
        <v/>
      </c>
      <c r="AI31" s="123"/>
      <c r="AJ31" s="19" t="str">
        <f>IF(ISBLANK(Conferences_Sub[[#This Row],['# of trips ]]),"","=")</f>
        <v/>
      </c>
      <c r="AK31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1" s="20"/>
      <c r="AM31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2" spans="2:39" ht="15" customHeight="1" x14ac:dyDescent="0.25">
      <c r="B32" s="15"/>
      <c r="C32" s="16"/>
      <c r="D32" s="16"/>
      <c r="E32" s="111"/>
      <c r="F32" s="9" t="str">
        <f>IF(ISBLANK(Conferences_Sub[[#This Row],['# of rental days]]),"","x")</f>
        <v/>
      </c>
      <c r="G32" s="116"/>
      <c r="H32" s="119"/>
      <c r="I32" s="9" t="str">
        <f>IF(ISBLANK(Conferences_Sub[[#This Row],['# of rental days]]),"","x")</f>
        <v/>
      </c>
      <c r="J32" s="123"/>
      <c r="K32" s="10" t="str">
        <f>IF(ISBLANK(Conferences_Sub[[#This Row],['# of rental days]]),"","=")</f>
        <v/>
      </c>
      <c r="L32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2" s="11"/>
      <c r="N32" s="129"/>
      <c r="O32" s="9" t="str">
        <f>IF(ISBLANK(Conferences_Sub[[#This Row],['# of Attendees]]),"","x")</f>
        <v/>
      </c>
      <c r="P32" s="123"/>
      <c r="Q32" s="9" t="str">
        <f>IF(ISBLANK(Conferences_Sub[[#This Row],['# of Attendees]]),"","x")</f>
        <v/>
      </c>
      <c r="R32" s="123"/>
      <c r="S32" s="10" t="str">
        <f>IF(ISBLANK(Conferences_Sub[[#This Row],['# of Attendees]]),"","=")</f>
        <v/>
      </c>
      <c r="T32" s="132">
        <f>Conferences_Sub[[#This Row],['# of Meetings ]]*((Conferences_Sub[[#This Row],[Food / Beverages 
(Per Person)]]*Conferences_Sub[[#This Row],['# of catering days]]*Conferences_Sub[[#This Row],['# of Attendees]]))</f>
        <v>0</v>
      </c>
      <c r="U32" s="9"/>
      <c r="V32" s="104"/>
      <c r="W32" s="38"/>
      <c r="X32" s="38"/>
      <c r="Y32" s="108"/>
      <c r="Z32" s="18" t="str">
        <f>IF(ISBLANK(Conferences_Sub[[#This Row],['# of travel days]]),"","x")</f>
        <v/>
      </c>
      <c r="AA32" s="123"/>
      <c r="AB32" s="18" t="str">
        <f>IF(ISBLANK(Conferences_Sub[[#This Row],['# of travel days]]),"","=")</f>
        <v/>
      </c>
      <c r="AC32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2" s="18" t="str">
        <f>IF(ISBLANK(Conferences_Sub[[#This Row],['# of travelers]]),"","x")</f>
        <v/>
      </c>
      <c r="AE32" s="123"/>
      <c r="AF32" s="18" t="str">
        <f>IF(ISBLANK(Conferences_Sub[[#This Row],['# of travelers]]),"","=")</f>
        <v/>
      </c>
      <c r="AG32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2" s="18" t="str">
        <f>IF(ISBLANK(Conferences_Sub[[#This Row],['# of trips ]]),"","x")</f>
        <v/>
      </c>
      <c r="AI32" s="123"/>
      <c r="AJ32" s="19" t="str">
        <f>IF(ISBLANK(Conferences_Sub[[#This Row],['# of trips ]]),"","=")</f>
        <v/>
      </c>
      <c r="AK32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2" s="20"/>
      <c r="AM32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3" spans="2:39" ht="15" customHeight="1" x14ac:dyDescent="0.25">
      <c r="B33" s="112"/>
      <c r="C33" s="113"/>
      <c r="D33" s="113"/>
      <c r="E33" s="114"/>
      <c r="F33" s="9" t="str">
        <f>IF(ISBLANK(Conferences_Sub[[#This Row],['# of rental days]]),"","x")</f>
        <v/>
      </c>
      <c r="G33" s="117"/>
      <c r="H33" s="120"/>
      <c r="I33" s="9" t="str">
        <f>IF(ISBLANK(Conferences_Sub[[#This Row],['# of rental days]]),"","x")</f>
        <v/>
      </c>
      <c r="J33" s="124"/>
      <c r="K33" s="10" t="str">
        <f>IF(ISBLANK(Conferences_Sub[[#This Row],['# of rental days]]),"","=")</f>
        <v/>
      </c>
      <c r="L33" s="127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3" s="11"/>
      <c r="N33" s="130"/>
      <c r="O33" s="9" t="str">
        <f>IF(ISBLANK(Conferences_Sub[[#This Row],['# of Attendees]]),"","x")</f>
        <v/>
      </c>
      <c r="P33" s="124"/>
      <c r="Q33" s="9" t="str">
        <f>IF(ISBLANK(Conferences_Sub[[#This Row],['# of Attendees]]),"","x")</f>
        <v/>
      </c>
      <c r="R33" s="124"/>
      <c r="S33" s="10" t="str">
        <f>IF(ISBLANK(Conferences_Sub[[#This Row],['# of Attendees]]),"","=")</f>
        <v/>
      </c>
      <c r="T33" s="133">
        <f>Conferences_Sub[[#This Row],['# of Meetings ]]*((Conferences_Sub[[#This Row],[Food / Beverages 
(Per Person)]]*Conferences_Sub[[#This Row],['# of catering days]]*Conferences_Sub[[#This Row],['# of Attendees]]))</f>
        <v>0</v>
      </c>
      <c r="U33" s="9"/>
      <c r="V33" s="105"/>
      <c r="W33" s="106"/>
      <c r="X33" s="106"/>
      <c r="Y33" s="109"/>
      <c r="Z33" s="18" t="str">
        <f>IF(ISBLANK(Conferences_Sub[[#This Row],['# of travel days]]),"","x")</f>
        <v/>
      </c>
      <c r="AA33" s="124"/>
      <c r="AB33" s="18" t="str">
        <f>IF(ISBLANK(Conferences_Sub[[#This Row],['# of travel days]]),"","=")</f>
        <v/>
      </c>
      <c r="AC33" s="133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3" s="18" t="str">
        <f>IF(ISBLANK(Conferences_Sub[[#This Row],['# of travelers]]),"","x")</f>
        <v/>
      </c>
      <c r="AE33" s="124"/>
      <c r="AF33" s="18" t="str">
        <f>IF(ISBLANK(Conferences_Sub[[#This Row],['# of travelers]]),"","=")</f>
        <v/>
      </c>
      <c r="AG33" s="133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3" s="18" t="str">
        <f>IF(ISBLANK(Conferences_Sub[[#This Row],['# of trips ]]),"","x")</f>
        <v/>
      </c>
      <c r="AI33" s="124"/>
      <c r="AJ33" s="19" t="str">
        <f>IF(ISBLANK(Conferences_Sub[[#This Row],['# of trips ]]),"","=")</f>
        <v/>
      </c>
      <c r="AK33" s="133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3" s="20"/>
      <c r="AM33" s="13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4" spans="2:39" x14ac:dyDescent="0.25">
      <c r="B34" s="140" t="s">
        <v>13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156">
        <f>SUBTOTAL(109,Conferences_Sub[TOTAL])</f>
        <v>0</v>
      </c>
    </row>
    <row r="35" spans="2:39" ht="15.75" thickBot="1" x14ac:dyDescent="0.3">
      <c r="G35"/>
      <c r="I35"/>
      <c r="K35"/>
      <c r="M35"/>
      <c r="O35"/>
      <c r="Q35"/>
      <c r="S35"/>
    </row>
    <row r="36" spans="2:39" ht="17.25" thickBot="1" x14ac:dyDescent="0.3">
      <c r="B36" s="210" t="s">
        <v>63</v>
      </c>
      <c r="C36" s="208"/>
      <c r="D36" s="201">
        <f>Tbl_OtherConferenceMeetingCosts[[#Totals],[Total]]</f>
        <v>0</v>
      </c>
      <c r="E36" s="202"/>
      <c r="I36"/>
      <c r="K36"/>
      <c r="M36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2:39" ht="15" customHeight="1" x14ac:dyDescent="0.25">
      <c r="B37" s="147" t="s">
        <v>38</v>
      </c>
      <c r="C37" s="35" t="s">
        <v>39</v>
      </c>
      <c r="D37" s="35" t="s">
        <v>40</v>
      </c>
      <c r="E37" s="148" t="s">
        <v>13</v>
      </c>
      <c r="G37"/>
      <c r="H37" s="29" t="s">
        <v>52</v>
      </c>
      <c r="I37" s="29" t="s">
        <v>64</v>
      </c>
      <c r="J37" s="29" t="s">
        <v>65</v>
      </c>
      <c r="K37" s="29" t="s">
        <v>34</v>
      </c>
      <c r="L37" s="29" t="s">
        <v>35</v>
      </c>
      <c r="M37" s="23" t="s">
        <v>32</v>
      </c>
      <c r="N37" s="4" t="s">
        <v>58</v>
      </c>
      <c r="O37" s="4" t="s">
        <v>66</v>
      </c>
      <c r="P37" s="24" t="s">
        <v>67</v>
      </c>
      <c r="Q37" s="4" t="s">
        <v>68</v>
      </c>
      <c r="R37" s="4" t="s">
        <v>69</v>
      </c>
      <c r="S37" s="4" t="s">
        <v>70</v>
      </c>
      <c r="T37" s="4" t="s">
        <v>71</v>
      </c>
      <c r="U37" s="4" t="s">
        <v>72</v>
      </c>
    </row>
    <row r="38" spans="2:39" ht="15" customHeight="1" x14ac:dyDescent="0.25">
      <c r="B38" s="142"/>
      <c r="C38" s="98"/>
      <c r="D38" s="98"/>
      <c r="E38" s="134">
        <f>Tbl_OtherConferenceMeetingCosts[[#This Row],[Cost]]*Tbl_OtherConferenceMeetingCosts[[#This Row],[Quantity]]</f>
        <v>0</v>
      </c>
      <c r="G38"/>
      <c r="H38" s="9"/>
      <c r="I38" s="9"/>
      <c r="J38" s="9"/>
      <c r="K38" s="9" t="str">
        <f>IF(Tbl_OtherConferenceMeetingCosts[[#This Row],[Quantity]]&lt;&gt;"","x","")</f>
        <v/>
      </c>
      <c r="L38" s="10" t="str">
        <f>IF(Tbl_OtherConferenceMeetingCosts[[#This Row],[Quantity]]&lt;&gt;"","=","")</f>
        <v/>
      </c>
      <c r="M38" s="21"/>
      <c r="N38" s="25"/>
      <c r="O38" s="25"/>
      <c r="P38" s="25"/>
      <c r="Q38" s="25"/>
      <c r="R38" s="25"/>
      <c r="U38" s="1"/>
    </row>
    <row r="39" spans="2:39" ht="15" customHeight="1" x14ac:dyDescent="0.25">
      <c r="B39" s="39"/>
      <c r="C39" s="17"/>
      <c r="D39" s="17"/>
      <c r="E39" s="135">
        <f>Tbl_OtherConferenceMeetingCosts[[#This Row],[Cost]]*Tbl_OtherConferenceMeetingCosts[[#This Row],[Quantity]]</f>
        <v>0</v>
      </c>
      <c r="G39"/>
      <c r="H39" s="9"/>
      <c r="I39" s="9"/>
      <c r="J39" s="9"/>
      <c r="K39" s="9" t="str">
        <f>IF(Tbl_OtherConferenceMeetingCosts[[#This Row],[Quantity]]&lt;&gt;"","x","")</f>
        <v/>
      </c>
      <c r="L39" s="10" t="str">
        <f>IF(Tbl_OtherConferenceMeetingCosts[[#This Row],[Quantity]]&lt;&gt;"","=","")</f>
        <v/>
      </c>
      <c r="M39" s="21"/>
      <c r="N39" s="25"/>
      <c r="O39" s="25"/>
      <c r="P39" s="25"/>
      <c r="Q39" s="25"/>
      <c r="R39" s="25"/>
      <c r="U39" s="1"/>
    </row>
    <row r="40" spans="2:39" ht="15" customHeight="1" x14ac:dyDescent="0.25">
      <c r="B40" s="39"/>
      <c r="C40" s="17"/>
      <c r="D40" s="17"/>
      <c r="E40" s="135">
        <f>Tbl_OtherConferenceMeetingCosts[[#This Row],[Cost]]*Tbl_OtherConferenceMeetingCosts[[#This Row],[Quantity]]</f>
        <v>0</v>
      </c>
      <c r="G40"/>
      <c r="H40" s="9"/>
      <c r="I40" s="9"/>
      <c r="J40" s="9"/>
      <c r="K40" s="9" t="str">
        <f>IF(Tbl_OtherConferenceMeetingCosts[[#This Row],[Quantity]]&lt;&gt;"","x","")</f>
        <v/>
      </c>
      <c r="M40"/>
      <c r="O40" s="25"/>
      <c r="P40" s="25"/>
      <c r="Q40" s="25"/>
      <c r="R40" s="25"/>
      <c r="U40" s="1"/>
    </row>
    <row r="41" spans="2:39" ht="15" customHeight="1" x14ac:dyDescent="0.25">
      <c r="B41" s="39"/>
      <c r="C41" s="17"/>
      <c r="D41" s="17"/>
      <c r="E41" s="135">
        <f>Tbl_OtherConferenceMeetingCosts[[#This Row],[Cost]]*Tbl_OtherConferenceMeetingCosts[[#This Row],[Quantity]]</f>
        <v>0</v>
      </c>
      <c r="G41"/>
      <c r="H41" s="9"/>
      <c r="I41" s="9"/>
      <c r="J41" s="9"/>
      <c r="K41" s="9" t="str">
        <f>IF(Tbl_OtherConferenceMeetingCosts[[#This Row],[Quantity]]&lt;&gt;"","x","")</f>
        <v/>
      </c>
      <c r="M41"/>
      <c r="U41" s="1"/>
    </row>
    <row r="42" spans="2:39" ht="30" customHeight="1" x14ac:dyDescent="0.25">
      <c r="B42" s="144"/>
      <c r="C42" s="145"/>
      <c r="D42" s="145"/>
      <c r="E42" s="146">
        <f>Tbl_OtherConferenceMeetingCosts[[#This Row],[Cost]]*Tbl_OtherConferenceMeetingCosts[[#This Row],[Quantity]]</f>
        <v>0</v>
      </c>
      <c r="G42"/>
      <c r="H42" s="9"/>
      <c r="I42" s="9"/>
      <c r="J42" s="9"/>
      <c r="K42" s="9" t="str">
        <f>IF(Tbl_OtherConferenceMeetingCosts[[#This Row],[Quantity]]&lt;&gt;"","x","")</f>
        <v/>
      </c>
      <c r="M42"/>
      <c r="O42" s="25"/>
      <c r="P42" s="25"/>
      <c r="Q42" s="25"/>
      <c r="R42" s="25"/>
      <c r="U42" s="1"/>
    </row>
    <row r="43" spans="2:39" x14ac:dyDescent="0.25">
      <c r="B43" s="143" t="s">
        <v>13</v>
      </c>
      <c r="C43" s="141"/>
      <c r="D43" s="141"/>
      <c r="E43" s="156">
        <f>SUBTOTAL(109,Tbl_OtherConferenceMeetingCosts[Total])</f>
        <v>0</v>
      </c>
      <c r="G43"/>
      <c r="I43"/>
      <c r="K43"/>
      <c r="M43"/>
      <c r="O43"/>
      <c r="Q43"/>
      <c r="S43"/>
    </row>
  </sheetData>
  <sheetProtection formatCells="0" formatColumns="0" formatRows="0" insertRows="0" deleteRows="0" sort="0" autoFilter="0"/>
  <mergeCells count="15">
    <mergeCell ref="G21:L21"/>
    <mergeCell ref="N21:T21"/>
    <mergeCell ref="V21:AM21"/>
    <mergeCell ref="G5:L5"/>
    <mergeCell ref="N5:T5"/>
    <mergeCell ref="V5:AM5"/>
    <mergeCell ref="D36:E36"/>
    <mergeCell ref="D20:E20"/>
    <mergeCell ref="D4:E4"/>
    <mergeCell ref="D2:E2"/>
    <mergeCell ref="B5:E5"/>
    <mergeCell ref="B21:E21"/>
    <mergeCell ref="B20:C20"/>
    <mergeCell ref="B2:C2"/>
    <mergeCell ref="B4:C4"/>
  </mergeCells>
  <phoneticPr fontId="11" type="noConversion"/>
  <conditionalFormatting sqref="B10:C10">
    <cfRule type="expression" dxfId="22" priority="25">
      <formula>ISBLANK(B10)</formula>
    </cfRule>
  </conditionalFormatting>
  <conditionalFormatting sqref="B26:C26">
    <cfRule type="expression" dxfId="21" priority="9">
      <formula>ISBLANK(B26)</formula>
    </cfRule>
  </conditionalFormatting>
  <conditionalFormatting sqref="B7:D9 G7:H17 R7:R17 V7:Y17 B11:D17 B38:D42">
    <cfRule type="expression" dxfId="20" priority="30">
      <formula>ISBLANK(B7)</formula>
    </cfRule>
  </conditionalFormatting>
  <conditionalFormatting sqref="B23:D25 G23:H33 R23:R33 V23:Y33 B27:D33">
    <cfRule type="expression" dxfId="19" priority="11">
      <formula>ISBLANK(B23)</formula>
    </cfRule>
  </conditionalFormatting>
  <conditionalFormatting sqref="C38:C42">
    <cfRule type="expression" dxfId="18" priority="12">
      <formula>ISBLANK(C38)</formula>
    </cfRule>
  </conditionalFormatting>
  <conditionalFormatting sqref="C38:D42">
    <cfRule type="expression" dxfId="17" priority="27">
      <formula>ISBLANK($B38)</formula>
    </cfRule>
  </conditionalFormatting>
  <conditionalFormatting sqref="D10">
    <cfRule type="expression" dxfId="16" priority="20">
      <formula>ISBLANK(D10)</formula>
    </cfRule>
  </conditionalFormatting>
  <conditionalFormatting sqref="D26">
    <cfRule type="expression" dxfId="15" priority="4">
      <formula>ISBLANK(D26)</formula>
    </cfRule>
  </conditionalFormatting>
  <conditionalFormatting sqref="D38:D42">
    <cfRule type="expression" dxfId="14" priority="28">
      <formula>ISBLANK(D38)</formula>
    </cfRule>
  </conditionalFormatting>
  <conditionalFormatting sqref="E7:E17">
    <cfRule type="expression" dxfId="13" priority="21">
      <formula>ISBLANK(E7)</formula>
    </cfRule>
  </conditionalFormatting>
  <conditionalFormatting sqref="E23:E33">
    <cfRule type="expression" dxfId="12" priority="5">
      <formula>ISBLANK(E23)</formula>
    </cfRule>
  </conditionalFormatting>
  <conditionalFormatting sqref="J7:J17">
    <cfRule type="expression" dxfId="11" priority="24">
      <formula>ISBLANK(J7)</formula>
    </cfRule>
  </conditionalFormatting>
  <conditionalFormatting sqref="J23:J33">
    <cfRule type="expression" dxfId="10" priority="8">
      <formula>ISBLANK(J23)</formula>
    </cfRule>
  </conditionalFormatting>
  <conditionalFormatting sqref="N7:N17">
    <cfRule type="expression" dxfId="9" priority="23">
      <formula>ISBLANK(N7)</formula>
    </cfRule>
  </conditionalFormatting>
  <conditionalFormatting sqref="N23:N33">
    <cfRule type="expression" dxfId="8" priority="7">
      <formula>ISBLANK(N23)</formula>
    </cfRule>
  </conditionalFormatting>
  <conditionalFormatting sqref="P7:P17">
    <cfRule type="expression" dxfId="7" priority="22">
      <formula>ISBLANK(P7)</formula>
    </cfRule>
  </conditionalFormatting>
  <conditionalFormatting sqref="P23:P33">
    <cfRule type="expression" dxfId="6" priority="6">
      <formula>ISBLANK(P23)</formula>
    </cfRule>
  </conditionalFormatting>
  <conditionalFormatting sqref="AA7:AA17">
    <cfRule type="expression" dxfId="5" priority="17">
      <formula>ISBLANK(AA7)</formula>
    </cfRule>
  </conditionalFormatting>
  <conditionalFormatting sqref="AA23:AA33">
    <cfRule type="expression" dxfId="4" priority="3">
      <formula>ISBLANK(AA23)</formula>
    </cfRule>
  </conditionalFormatting>
  <conditionalFormatting sqref="AE7:AE17">
    <cfRule type="expression" dxfId="3" priority="16">
      <formula>ISBLANK(AE7)</formula>
    </cfRule>
  </conditionalFormatting>
  <conditionalFormatting sqref="AE23:AE33">
    <cfRule type="expression" dxfId="2" priority="2">
      <formula>ISBLANK(AE23)</formula>
    </cfRule>
  </conditionalFormatting>
  <conditionalFormatting sqref="AI7:AI17">
    <cfRule type="expression" dxfId="1" priority="15">
      <formula>ISBLANK(AI7)</formula>
    </cfRule>
  </conditionalFormatting>
  <conditionalFormatting sqref="AI23:AI33">
    <cfRule type="expression" dxfId="0" priority="1">
      <formula>ISBLANK(AI23)</formula>
    </cfRule>
  </conditionalFormatting>
  <dataValidations count="2">
    <dataValidation allowBlank="1" showInputMessage="1" showErrorMessage="1" prompt="List any associated meeting costs that do not fit in one of the categories above. Insert additional lines as necessary." sqref="B38:E38" xr:uid="{29B47DF0-2D44-4CA6-8058-19AF2B49816E}"/>
    <dataValidation allowBlank="1" showInputMessage="1" showErrorMessage="1" prompt="For example taxi, subway, car rental." sqref="Y7 Y23" xr:uid="{1A96DD32-B925-40BA-BFC3-428EB0BE0FE5}"/>
  </dataValidations>
  <printOptions horizontalCentered="1"/>
  <pageMargins left="0.25" right="0.25" top="0.75" bottom="0.75" header="0.3" footer="0.3"/>
  <pageSetup scale="28" fitToHeight="0" orientation="portrait" verticalDpi="90" r:id="rId1"/>
  <headerFooter differentFirst="1">
    <oddHeader>&amp;F</oddHeader>
    <oddFooter>Page &amp;P of &amp;N</oddFooter>
  </headerFooter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F0E0-9CA7-46D6-BDC9-BDB4FA0F6539}">
  <sheetPr codeName="Sheet6">
    <tabColor theme="3" tint="0.79998168889431442"/>
  </sheetPr>
  <dimension ref="B1:G139"/>
  <sheetViews>
    <sheetView workbookViewId="0"/>
  </sheetViews>
  <sheetFormatPr defaultColWidth="2.42578125" defaultRowHeight="15.75" x14ac:dyDescent="0.25"/>
  <cols>
    <col min="1" max="1" width="1.5703125" style="5" customWidth="1"/>
    <col min="2" max="2" width="49.140625" style="5" customWidth="1"/>
    <col min="3" max="3" width="23.5703125" style="5" customWidth="1"/>
    <col min="4" max="4" width="24.42578125" style="5" customWidth="1"/>
    <col min="5" max="5" width="19.42578125" style="5" customWidth="1"/>
    <col min="6" max="6" width="13.42578125" style="5" customWidth="1"/>
    <col min="7" max="7" width="10.5703125" style="5" customWidth="1"/>
    <col min="8" max="8" width="1.5703125" style="5" customWidth="1"/>
    <col min="9" max="16384" width="2.42578125" style="5"/>
  </cols>
  <sheetData>
    <row r="1" spans="2:7" ht="30.75" x14ac:dyDescent="0.45">
      <c r="B1" s="195" t="s">
        <v>73</v>
      </c>
      <c r="C1" s="195"/>
      <c r="D1" s="195"/>
      <c r="E1" s="195"/>
      <c r="F1" s="195"/>
      <c r="G1" s="195"/>
    </row>
    <row r="2" spans="2:7" customFormat="1" x14ac:dyDescent="0.25">
      <c r="B2" s="7" t="s">
        <v>74</v>
      </c>
      <c r="C2" s="7" t="str">
        <f>IFERROR(IF(ISBLANK(Country_ICA),
VLOOKUP(Country_GRT,Currencies[[Country - Name, ISO]:[Country of Currency]],2,FALSE),
VLOOKUP(Country_ICA,Currencies[[Country - Name, ISO]:[Country of Currency]],2,FALSE)),"United States")</f>
        <v>United States</v>
      </c>
    </row>
    <row r="3" spans="2:7" customFormat="1" x14ac:dyDescent="0.25">
      <c r="B3" s="7" t="s">
        <v>75</v>
      </c>
      <c r="C3" s="7" t="str">
        <f>IFERROR(IF(ISBLANK(Country_ICA),
VLOOKUP(Country_GRT,Currencies[[Country - Name, ISO]:[ISO Code]],5,FALSE),
VLOOKUP(Country_ICA,Currencies[[Country - Name, ISO]:[ISO Code]],5,FALSE)), "USD")</f>
        <v>USD</v>
      </c>
    </row>
    <row r="4" spans="2:7" x14ac:dyDescent="0.25">
      <c r="B4" s="7" t="s">
        <v>76</v>
      </c>
      <c r="C4" s="8" t="e">
        <f>IF(ISBLANK(FOREX_ICA),FOREX_GRT,FOREX_ICA)</f>
        <v>#NAME?</v>
      </c>
    </row>
    <row r="5" spans="2:7" x14ac:dyDescent="0.25">
      <c r="B5" s="7"/>
      <c r="C5"/>
    </row>
    <row r="6" spans="2:7" x14ac:dyDescent="0.25">
      <c r="B6" s="5" t="s">
        <v>77</v>
      </c>
      <c r="C6" s="5" t="s">
        <v>78</v>
      </c>
      <c r="D6" s="5" t="s">
        <v>79</v>
      </c>
      <c r="E6" s="5" t="s">
        <v>80</v>
      </c>
      <c r="F6" s="5" t="s">
        <v>81</v>
      </c>
      <c r="G6" s="5" t="s">
        <v>82</v>
      </c>
    </row>
    <row r="7" spans="2:7" x14ac:dyDescent="0.25">
      <c r="B7" s="5" t="str">
        <f>Currencies[[#This Row],[Country]]&amp;" - "&amp;Currencies[[#This Row],[Currency Name]]&amp;", "&amp;Currencies[[#This Row],[ISO Code]]</f>
        <v>United States - Dollar, USD</v>
      </c>
      <c r="C7" s="5" t="s">
        <v>83</v>
      </c>
      <c r="D7" s="5" t="s">
        <v>83</v>
      </c>
      <c r="E7" s="5" t="s">
        <v>84</v>
      </c>
      <c r="F7" s="5" t="s">
        <v>6</v>
      </c>
      <c r="G7" s="6" t="s">
        <v>85</v>
      </c>
    </row>
    <row r="8" spans="2:7" x14ac:dyDescent="0.25">
      <c r="B8" s="5" t="str">
        <f>Currencies[[#This Row],[Country]]&amp;" - "&amp;Currencies[[#This Row],[Currency Name]]&amp;", "&amp;Currencies[[#This Row],[ISO Code]]</f>
        <v>Afghanistan - Afghani, AFN</v>
      </c>
      <c r="C8" s="5" t="s">
        <v>86</v>
      </c>
      <c r="D8" s="5" t="s">
        <v>86</v>
      </c>
      <c r="E8" s="5" t="s">
        <v>87</v>
      </c>
      <c r="F8" s="5" t="s">
        <v>88</v>
      </c>
      <c r="G8" s="6" t="s">
        <v>89</v>
      </c>
    </row>
    <row r="9" spans="2:7" x14ac:dyDescent="0.25">
      <c r="B9" s="5" t="str">
        <f>Currencies[[#This Row],[Country]]&amp;" - "&amp;Currencies[[#This Row],[Currency Name]]&amp;", "&amp;Currencies[[#This Row],[ISO Code]]</f>
        <v>Albania - Lek, ALL</v>
      </c>
      <c r="C9" s="5" t="s">
        <v>90</v>
      </c>
      <c r="D9" s="5" t="s">
        <v>90</v>
      </c>
      <c r="E9" s="5" t="s">
        <v>91</v>
      </c>
      <c r="F9" s="5" t="s">
        <v>92</v>
      </c>
      <c r="G9" s="6" t="s">
        <v>91</v>
      </c>
    </row>
    <row r="10" spans="2:7" x14ac:dyDescent="0.25">
      <c r="B10" s="5" t="str">
        <f>Currencies[[#This Row],[Country]]&amp;" - "&amp;Currencies[[#This Row],[Currency Name]]&amp;", "&amp;Currencies[[#This Row],[ISO Code]]</f>
        <v>Argentina - Peso, ARS</v>
      </c>
      <c r="C10" s="5" t="s">
        <v>93</v>
      </c>
      <c r="D10" s="5" t="s">
        <v>93</v>
      </c>
      <c r="E10" s="5" t="s">
        <v>94</v>
      </c>
      <c r="F10" s="5" t="s">
        <v>95</v>
      </c>
      <c r="G10" s="6" t="s">
        <v>85</v>
      </c>
    </row>
    <row r="11" spans="2:7" x14ac:dyDescent="0.25">
      <c r="B11" s="5" t="str">
        <f>Currencies[[#This Row],[Country]]&amp;" - "&amp;Currencies[[#This Row],[Currency Name]]&amp;", "&amp;Currencies[[#This Row],[ISO Code]]</f>
        <v>Aruba - Guilder, AWG</v>
      </c>
      <c r="C11" s="5" t="s">
        <v>96</v>
      </c>
      <c r="D11" s="5" t="s">
        <v>96</v>
      </c>
      <c r="E11" s="5" t="s">
        <v>97</v>
      </c>
      <c r="F11" s="5" t="s">
        <v>98</v>
      </c>
      <c r="G11" s="6" t="s">
        <v>99</v>
      </c>
    </row>
    <row r="12" spans="2:7" x14ac:dyDescent="0.25">
      <c r="B12" s="5" t="str">
        <f>Currencies[[#This Row],[Country]]&amp;" - "&amp;Currencies[[#This Row],[Currency Name]]&amp;", "&amp;Currencies[[#This Row],[ISO Code]]</f>
        <v>Australia - Dollar, AUD</v>
      </c>
      <c r="C12" s="5" t="s">
        <v>100</v>
      </c>
      <c r="D12" s="5" t="s">
        <v>100</v>
      </c>
      <c r="E12" s="5" t="s">
        <v>84</v>
      </c>
      <c r="F12" s="5" t="s">
        <v>101</v>
      </c>
      <c r="G12" s="6" t="s">
        <v>85</v>
      </c>
    </row>
    <row r="13" spans="2:7" x14ac:dyDescent="0.25">
      <c r="B13" s="5" t="str">
        <f>Currencies[[#This Row],[Country]]&amp;" - "&amp;Currencies[[#This Row],[Currency Name]]&amp;", "&amp;Currencies[[#This Row],[ISO Code]]</f>
        <v>Austria - Euro, EUR</v>
      </c>
      <c r="C13" s="5" t="s">
        <v>102</v>
      </c>
      <c r="D13" s="5" t="s">
        <v>103</v>
      </c>
      <c r="E13" s="5" t="s">
        <v>104</v>
      </c>
      <c r="F13" s="5" t="s">
        <v>105</v>
      </c>
      <c r="G13" s="6" t="s">
        <v>106</v>
      </c>
    </row>
    <row r="14" spans="2:7" x14ac:dyDescent="0.25">
      <c r="B14" s="5" t="str">
        <f>Currencies[[#This Row],[Country]]&amp;" - "&amp;Currencies[[#This Row],[Currency Name]]&amp;", "&amp;Currencies[[#This Row],[ISO Code]]</f>
        <v>Azerbaijan - Manat, AZN</v>
      </c>
      <c r="C14" s="5" t="s">
        <v>107</v>
      </c>
      <c r="D14" s="5" t="s">
        <v>107</v>
      </c>
      <c r="E14" s="5" t="s">
        <v>108</v>
      </c>
      <c r="F14" s="5" t="s">
        <v>109</v>
      </c>
      <c r="G14" s="6" t="s">
        <v>110</v>
      </c>
    </row>
    <row r="15" spans="2:7" x14ac:dyDescent="0.25">
      <c r="B15" s="5" t="str">
        <f>Currencies[[#This Row],[Country]]&amp;" - "&amp;Currencies[[#This Row],[Currency Name]]&amp;", "&amp;Currencies[[#This Row],[ISO Code]]</f>
        <v>Bahamas - Dollar, BSD</v>
      </c>
      <c r="C15" s="5" t="s">
        <v>111</v>
      </c>
      <c r="D15" s="5" t="s">
        <v>111</v>
      </c>
      <c r="E15" s="5" t="s">
        <v>84</v>
      </c>
      <c r="F15" s="5" t="s">
        <v>112</v>
      </c>
      <c r="G15" s="6" t="s">
        <v>85</v>
      </c>
    </row>
    <row r="16" spans="2:7" x14ac:dyDescent="0.25">
      <c r="B16" s="5" t="str">
        <f>Currencies[[#This Row],[Country]]&amp;" - "&amp;Currencies[[#This Row],[Currency Name]]&amp;", "&amp;Currencies[[#This Row],[ISO Code]]</f>
        <v>Barbados - Dollar, BBD</v>
      </c>
      <c r="C16" s="5" t="s">
        <v>113</v>
      </c>
      <c r="D16" s="5" t="s">
        <v>113</v>
      </c>
      <c r="E16" s="5" t="s">
        <v>84</v>
      </c>
      <c r="F16" s="5" t="s">
        <v>114</v>
      </c>
      <c r="G16" s="6" t="s">
        <v>85</v>
      </c>
    </row>
    <row r="17" spans="2:7" x14ac:dyDescent="0.25">
      <c r="B17" s="5" t="str">
        <f>Currencies[[#This Row],[Country]]&amp;" - "&amp;Currencies[[#This Row],[Currency Name]]&amp;", "&amp;Currencies[[#This Row],[ISO Code]]</f>
        <v>Belarus - Ruble, BYR</v>
      </c>
      <c r="C17" s="5" t="s">
        <v>115</v>
      </c>
      <c r="D17" s="5" t="s">
        <v>115</v>
      </c>
      <c r="E17" s="5" t="s">
        <v>116</v>
      </c>
      <c r="F17" s="5" t="s">
        <v>117</v>
      </c>
      <c r="G17" s="6" t="s">
        <v>118</v>
      </c>
    </row>
    <row r="18" spans="2:7" x14ac:dyDescent="0.25">
      <c r="B18" s="5" t="str">
        <f>Currencies[[#This Row],[Country]]&amp;" - "&amp;Currencies[[#This Row],[Currency Name]]&amp;", "&amp;Currencies[[#This Row],[ISO Code]]</f>
        <v>Belgium - Euro, EUR</v>
      </c>
      <c r="C18" s="5" t="s">
        <v>119</v>
      </c>
      <c r="D18" s="5" t="s">
        <v>103</v>
      </c>
      <c r="E18" s="5" t="s">
        <v>104</v>
      </c>
      <c r="F18" s="5" t="s">
        <v>105</v>
      </c>
      <c r="G18" s="6" t="s">
        <v>106</v>
      </c>
    </row>
    <row r="19" spans="2:7" x14ac:dyDescent="0.25">
      <c r="B19" s="5" t="str">
        <f>Currencies[[#This Row],[Country]]&amp;" - "&amp;Currencies[[#This Row],[Currency Name]]&amp;", "&amp;Currencies[[#This Row],[ISO Code]]</f>
        <v>Belize - Dollar, BZD</v>
      </c>
      <c r="C19" s="5" t="s">
        <v>120</v>
      </c>
      <c r="D19" s="5" t="s">
        <v>120</v>
      </c>
      <c r="E19" s="5" t="s">
        <v>84</v>
      </c>
      <c r="F19" s="5" t="s">
        <v>121</v>
      </c>
      <c r="G19" s="6" t="s">
        <v>122</v>
      </c>
    </row>
    <row r="20" spans="2:7" x14ac:dyDescent="0.25">
      <c r="B20" s="5" t="str">
        <f>Currencies[[#This Row],[Country]]&amp;" - "&amp;Currencies[[#This Row],[Currency Name]]&amp;", "&amp;Currencies[[#This Row],[ISO Code]]</f>
        <v>Bermuda - Dollar, BMD</v>
      </c>
      <c r="C20" s="5" t="s">
        <v>123</v>
      </c>
      <c r="D20" s="5" t="s">
        <v>123</v>
      </c>
      <c r="E20" s="5" t="s">
        <v>84</v>
      </c>
      <c r="F20" s="5" t="s">
        <v>124</v>
      </c>
      <c r="G20" s="6" t="s">
        <v>85</v>
      </c>
    </row>
    <row r="21" spans="2:7" x14ac:dyDescent="0.25">
      <c r="B21" s="5" t="str">
        <f>Currencies[[#This Row],[Country]]&amp;" - "&amp;Currencies[[#This Row],[Currency Name]]&amp;", "&amp;Currencies[[#This Row],[ISO Code]]</f>
        <v>Bolivia - Boliviano, BOB</v>
      </c>
      <c r="C21" s="5" t="s">
        <v>125</v>
      </c>
      <c r="D21" s="5" t="s">
        <v>125</v>
      </c>
      <c r="E21" s="5" t="s">
        <v>126</v>
      </c>
      <c r="F21" s="5" t="s">
        <v>127</v>
      </c>
      <c r="G21" s="6" t="s">
        <v>128</v>
      </c>
    </row>
    <row r="22" spans="2:7" x14ac:dyDescent="0.25">
      <c r="B22" s="5" t="str">
        <f>Currencies[[#This Row],[Country]]&amp;" - "&amp;Currencies[[#This Row],[Currency Name]]&amp;", "&amp;Currencies[[#This Row],[ISO Code]]</f>
        <v>Bosnia and Herzegovina - Convertible Marka, BAM</v>
      </c>
      <c r="C22" s="5" t="s">
        <v>129</v>
      </c>
      <c r="D22" s="5" t="s">
        <v>129</v>
      </c>
      <c r="E22" s="5" t="s">
        <v>130</v>
      </c>
      <c r="F22" s="5" t="s">
        <v>131</v>
      </c>
      <c r="G22" s="6" t="s">
        <v>132</v>
      </c>
    </row>
    <row r="23" spans="2:7" x14ac:dyDescent="0.25">
      <c r="B23" s="5" t="str">
        <f>Currencies[[#This Row],[Country]]&amp;" - "&amp;Currencies[[#This Row],[Currency Name]]&amp;", "&amp;Currencies[[#This Row],[ISO Code]]</f>
        <v>Botswana - Pula, BWP</v>
      </c>
      <c r="C23" s="5" t="s">
        <v>133</v>
      </c>
      <c r="D23" s="5" t="s">
        <v>133</v>
      </c>
      <c r="E23" s="5" t="s">
        <v>134</v>
      </c>
      <c r="F23" s="5" t="s">
        <v>135</v>
      </c>
      <c r="G23" s="6" t="s">
        <v>136</v>
      </c>
    </row>
    <row r="24" spans="2:7" x14ac:dyDescent="0.25">
      <c r="B24" s="5" t="str">
        <f>Currencies[[#This Row],[Country]]&amp;" - "&amp;Currencies[[#This Row],[Currency Name]]&amp;", "&amp;Currencies[[#This Row],[ISO Code]]</f>
        <v>Brazil - Real, BRL</v>
      </c>
      <c r="C24" s="5" t="s">
        <v>137</v>
      </c>
      <c r="D24" s="5" t="s">
        <v>137</v>
      </c>
      <c r="E24" s="5" t="s">
        <v>138</v>
      </c>
      <c r="F24" s="5" t="s">
        <v>139</v>
      </c>
      <c r="G24" s="6" t="s">
        <v>140</v>
      </c>
    </row>
    <row r="25" spans="2:7" x14ac:dyDescent="0.25">
      <c r="B25" s="5" t="str">
        <f>Currencies[[#This Row],[Country]]&amp;" - "&amp;Currencies[[#This Row],[Currency Name]]&amp;", "&amp;Currencies[[#This Row],[ISO Code]]</f>
        <v>Brunei - Darussalam Dollar, BND</v>
      </c>
      <c r="C25" s="5" t="s">
        <v>141</v>
      </c>
      <c r="D25" s="5" t="s">
        <v>141</v>
      </c>
      <c r="E25" s="5" t="s">
        <v>142</v>
      </c>
      <c r="F25" s="5" t="s">
        <v>143</v>
      </c>
      <c r="G25" s="6" t="s">
        <v>85</v>
      </c>
    </row>
    <row r="26" spans="2:7" x14ac:dyDescent="0.25">
      <c r="B26" s="5" t="str">
        <f>Currencies[[#This Row],[Country]]&amp;" - "&amp;Currencies[[#This Row],[Currency Name]]&amp;", "&amp;Currencies[[#This Row],[ISO Code]]</f>
        <v>Bulgaria - Lev, BGN</v>
      </c>
      <c r="C26" s="5" t="s">
        <v>144</v>
      </c>
      <c r="D26" s="5" t="s">
        <v>144</v>
      </c>
      <c r="E26" s="5" t="s">
        <v>145</v>
      </c>
      <c r="F26" s="5" t="s">
        <v>146</v>
      </c>
      <c r="G26" s="6" t="s">
        <v>147</v>
      </c>
    </row>
    <row r="27" spans="2:7" x14ac:dyDescent="0.25">
      <c r="B27" s="5" t="str">
        <f>Currencies[[#This Row],[Country]]&amp;" - "&amp;Currencies[[#This Row],[Currency Name]]&amp;", "&amp;Currencies[[#This Row],[ISO Code]]</f>
        <v>Cambodia - Riel, KHR</v>
      </c>
      <c r="C27" s="5" t="s">
        <v>148</v>
      </c>
      <c r="D27" s="5" t="s">
        <v>148</v>
      </c>
      <c r="E27" s="5" t="s">
        <v>149</v>
      </c>
      <c r="F27" s="5" t="s">
        <v>150</v>
      </c>
      <c r="G27" s="6" t="s">
        <v>151</v>
      </c>
    </row>
    <row r="28" spans="2:7" x14ac:dyDescent="0.25">
      <c r="B28" s="5" t="str">
        <f>Currencies[[#This Row],[Country]]&amp;" - "&amp;Currencies[[#This Row],[Currency Name]]&amp;", "&amp;Currencies[[#This Row],[ISO Code]]</f>
        <v>Canada - Dollar, CAD</v>
      </c>
      <c r="C28" s="5" t="s">
        <v>152</v>
      </c>
      <c r="D28" s="5" t="s">
        <v>152</v>
      </c>
      <c r="E28" s="5" t="s">
        <v>84</v>
      </c>
      <c r="F28" s="5" t="s">
        <v>153</v>
      </c>
      <c r="G28" s="6" t="s">
        <v>85</v>
      </c>
    </row>
    <row r="29" spans="2:7" x14ac:dyDescent="0.25">
      <c r="B29" s="5" t="str">
        <f>Currencies[[#This Row],[Country]]&amp;" - "&amp;Currencies[[#This Row],[Currency Name]]&amp;", "&amp;Currencies[[#This Row],[ISO Code]]</f>
        <v>Cayman - Dollar, KYD</v>
      </c>
      <c r="C29" s="5" t="s">
        <v>154</v>
      </c>
      <c r="D29" s="5" t="s">
        <v>154</v>
      </c>
      <c r="E29" s="5" t="s">
        <v>84</v>
      </c>
      <c r="F29" s="5" t="s">
        <v>155</v>
      </c>
      <c r="G29" s="6" t="s">
        <v>85</v>
      </c>
    </row>
    <row r="30" spans="2:7" x14ac:dyDescent="0.25">
      <c r="B30" s="5" t="str">
        <f>Currencies[[#This Row],[Country]]&amp;" - "&amp;Currencies[[#This Row],[Currency Name]]&amp;", "&amp;Currencies[[#This Row],[ISO Code]]</f>
        <v>Chile - Peso, CLP</v>
      </c>
      <c r="C30" s="5" t="s">
        <v>156</v>
      </c>
      <c r="D30" s="5" t="s">
        <v>156</v>
      </c>
      <c r="E30" s="5" t="s">
        <v>94</v>
      </c>
      <c r="F30" s="5" t="s">
        <v>157</v>
      </c>
      <c r="G30" s="6" t="s">
        <v>85</v>
      </c>
    </row>
    <row r="31" spans="2:7" x14ac:dyDescent="0.25">
      <c r="B31" s="5" t="str">
        <f>Currencies[[#This Row],[Country]]&amp;" - "&amp;Currencies[[#This Row],[Currency Name]]&amp;", "&amp;Currencies[[#This Row],[ISO Code]]</f>
        <v>China - Yuan Renminbi, CNY</v>
      </c>
      <c r="C31" s="5" t="s">
        <v>158</v>
      </c>
      <c r="D31" s="5" t="s">
        <v>158</v>
      </c>
      <c r="E31" s="5" t="s">
        <v>159</v>
      </c>
      <c r="F31" s="5" t="s">
        <v>160</v>
      </c>
      <c r="G31" s="6" t="s">
        <v>161</v>
      </c>
    </row>
    <row r="32" spans="2:7" x14ac:dyDescent="0.25">
      <c r="B32" s="5" t="str">
        <f>Currencies[[#This Row],[Country]]&amp;" - "&amp;Currencies[[#This Row],[Currency Name]]&amp;", "&amp;Currencies[[#This Row],[ISO Code]]</f>
        <v>Colombia - Peso, COP</v>
      </c>
      <c r="C32" s="5" t="s">
        <v>162</v>
      </c>
      <c r="D32" s="5" t="s">
        <v>162</v>
      </c>
      <c r="E32" s="5" t="s">
        <v>94</v>
      </c>
      <c r="F32" s="5" t="s">
        <v>163</v>
      </c>
      <c r="G32" s="6" t="s">
        <v>85</v>
      </c>
    </row>
    <row r="33" spans="2:7" x14ac:dyDescent="0.25">
      <c r="B33" s="5" t="str">
        <f>Currencies[[#This Row],[Country]]&amp;" - "&amp;Currencies[[#This Row],[Currency Name]]&amp;", "&amp;Currencies[[#This Row],[ISO Code]]</f>
        <v>Costa Rica - Colon, CRC</v>
      </c>
      <c r="C33" s="5" t="s">
        <v>164</v>
      </c>
      <c r="D33" s="5" t="s">
        <v>164</v>
      </c>
      <c r="E33" s="5" t="s">
        <v>165</v>
      </c>
      <c r="F33" s="5" t="s">
        <v>166</v>
      </c>
      <c r="G33" s="6" t="s">
        <v>167</v>
      </c>
    </row>
    <row r="34" spans="2:7" x14ac:dyDescent="0.25">
      <c r="B34" s="5" t="str">
        <f>Currencies[[#This Row],[Country]]&amp;" - "&amp;Currencies[[#This Row],[Currency Name]]&amp;", "&amp;Currencies[[#This Row],[ISO Code]]</f>
        <v>Croatia - Kuna, HRK</v>
      </c>
      <c r="C34" s="5" t="s">
        <v>168</v>
      </c>
      <c r="D34" s="5" t="s">
        <v>168</v>
      </c>
      <c r="E34" s="5" t="s">
        <v>169</v>
      </c>
      <c r="F34" s="5" t="s">
        <v>170</v>
      </c>
      <c r="G34" s="6" t="s">
        <v>171</v>
      </c>
    </row>
    <row r="35" spans="2:7" x14ac:dyDescent="0.25">
      <c r="B35" s="5" t="str">
        <f>Currencies[[#This Row],[Country]]&amp;" - "&amp;Currencies[[#This Row],[Currency Name]]&amp;", "&amp;Currencies[[#This Row],[ISO Code]]</f>
        <v>Cuba - Peso, CUP</v>
      </c>
      <c r="C35" s="5" t="s">
        <v>172</v>
      </c>
      <c r="D35" s="5" t="s">
        <v>172</v>
      </c>
      <c r="E35" s="5" t="s">
        <v>94</v>
      </c>
      <c r="F35" s="5" t="s">
        <v>173</v>
      </c>
      <c r="G35" s="6" t="s">
        <v>174</v>
      </c>
    </row>
    <row r="36" spans="2:7" x14ac:dyDescent="0.25">
      <c r="B36" s="5" t="str">
        <f>Currencies[[#This Row],[Country]]&amp;" - "&amp;Currencies[[#This Row],[Currency Name]]&amp;", "&amp;Currencies[[#This Row],[ISO Code]]</f>
        <v>Cyprus - Euro, EUR</v>
      </c>
      <c r="C36" s="5" t="s">
        <v>175</v>
      </c>
      <c r="D36" s="5" t="s">
        <v>103</v>
      </c>
      <c r="E36" s="5" t="s">
        <v>104</v>
      </c>
      <c r="F36" s="5" t="s">
        <v>105</v>
      </c>
      <c r="G36" s="6" t="s">
        <v>106</v>
      </c>
    </row>
    <row r="37" spans="2:7" x14ac:dyDescent="0.25">
      <c r="B37" s="5" t="str">
        <f>Currencies[[#This Row],[Country]]&amp;" - "&amp;Currencies[[#This Row],[Currency Name]]&amp;", "&amp;Currencies[[#This Row],[ISO Code]]</f>
        <v>Czech Republic - Koruna, CZK</v>
      </c>
      <c r="C37" s="5" t="s">
        <v>176</v>
      </c>
      <c r="D37" s="5" t="s">
        <v>176</v>
      </c>
      <c r="E37" s="5" t="s">
        <v>177</v>
      </c>
      <c r="F37" s="5" t="s">
        <v>178</v>
      </c>
      <c r="G37" s="6" t="s">
        <v>179</v>
      </c>
    </row>
    <row r="38" spans="2:7" x14ac:dyDescent="0.25">
      <c r="B38" s="5" t="str">
        <f>Currencies[[#This Row],[Country]]&amp;" - "&amp;Currencies[[#This Row],[Currency Name]]&amp;", "&amp;Currencies[[#This Row],[ISO Code]]</f>
        <v>Denmark - Krone, DKK</v>
      </c>
      <c r="C38" s="5" t="s">
        <v>180</v>
      </c>
      <c r="D38" s="5" t="s">
        <v>180</v>
      </c>
      <c r="E38" s="5" t="s">
        <v>181</v>
      </c>
      <c r="F38" s="5" t="s">
        <v>182</v>
      </c>
      <c r="G38" s="6" t="s">
        <v>183</v>
      </c>
    </row>
    <row r="39" spans="2:7" x14ac:dyDescent="0.25">
      <c r="B39" s="5" t="str">
        <f>Currencies[[#This Row],[Country]]&amp;" - "&amp;Currencies[[#This Row],[Currency Name]]&amp;", "&amp;Currencies[[#This Row],[ISO Code]]</f>
        <v>Dominican Republic - Peso, DOP</v>
      </c>
      <c r="C39" s="5" t="s">
        <v>184</v>
      </c>
      <c r="D39" s="5" t="s">
        <v>184</v>
      </c>
      <c r="E39" s="5" t="s">
        <v>94</v>
      </c>
      <c r="F39" s="5" t="s">
        <v>185</v>
      </c>
      <c r="G39" s="6" t="s">
        <v>186</v>
      </c>
    </row>
    <row r="40" spans="2:7" x14ac:dyDescent="0.25">
      <c r="B40" s="5" t="str">
        <f>Currencies[[#This Row],[Country]]&amp;" - "&amp;Currencies[[#This Row],[Currency Name]]&amp;", "&amp;Currencies[[#This Row],[ISO Code]]</f>
        <v>East Caribbean - Dollar, XCD</v>
      </c>
      <c r="C40" s="5" t="s">
        <v>187</v>
      </c>
      <c r="D40" s="5" t="s">
        <v>187</v>
      </c>
      <c r="E40" s="5" t="s">
        <v>84</v>
      </c>
      <c r="F40" s="5" t="s">
        <v>188</v>
      </c>
      <c r="G40" s="6" t="s">
        <v>85</v>
      </c>
    </row>
    <row r="41" spans="2:7" x14ac:dyDescent="0.25">
      <c r="B41" s="5" t="str">
        <f>Currencies[[#This Row],[Country]]&amp;" - "&amp;Currencies[[#This Row],[Currency Name]]&amp;", "&amp;Currencies[[#This Row],[ISO Code]]</f>
        <v>Egypt - Pound, EGP</v>
      </c>
      <c r="C41" s="5" t="s">
        <v>189</v>
      </c>
      <c r="D41" s="5" t="s">
        <v>189</v>
      </c>
      <c r="E41" s="5" t="s">
        <v>190</v>
      </c>
      <c r="F41" s="5" t="s">
        <v>191</v>
      </c>
      <c r="G41" s="6" t="s">
        <v>192</v>
      </c>
    </row>
    <row r="42" spans="2:7" x14ac:dyDescent="0.25">
      <c r="B42" s="5" t="str">
        <f>Currencies[[#This Row],[Country]]&amp;" - "&amp;Currencies[[#This Row],[Currency Name]]&amp;", "&amp;Currencies[[#This Row],[ISO Code]]</f>
        <v>El Salvador - Colon, SVC</v>
      </c>
      <c r="C42" s="5" t="s">
        <v>193</v>
      </c>
      <c r="D42" s="5" t="s">
        <v>193</v>
      </c>
      <c r="E42" s="5" t="s">
        <v>165</v>
      </c>
      <c r="F42" s="5" t="s">
        <v>194</v>
      </c>
      <c r="G42" s="6" t="s">
        <v>85</v>
      </c>
    </row>
    <row r="43" spans="2:7" x14ac:dyDescent="0.25">
      <c r="B43" s="5" t="str">
        <f>Currencies[[#This Row],[Country]]&amp;" - "&amp;Currencies[[#This Row],[Currency Name]]&amp;", "&amp;Currencies[[#This Row],[ISO Code]]</f>
        <v>Estonia - Euro, EUR</v>
      </c>
      <c r="C43" s="5" t="s">
        <v>195</v>
      </c>
      <c r="D43" s="5" t="s">
        <v>103</v>
      </c>
      <c r="E43" s="5" t="s">
        <v>104</v>
      </c>
      <c r="F43" s="5" t="s">
        <v>105</v>
      </c>
      <c r="G43" s="6" t="s">
        <v>106</v>
      </c>
    </row>
    <row r="44" spans="2:7" x14ac:dyDescent="0.25">
      <c r="B44" s="5" t="str">
        <f>Currencies[[#This Row],[Country]]&amp;" - "&amp;Currencies[[#This Row],[Currency Name]]&amp;", "&amp;Currencies[[#This Row],[ISO Code]]</f>
        <v>Estonia - Kroon, EEK</v>
      </c>
      <c r="C44" s="5" t="s">
        <v>195</v>
      </c>
      <c r="D44" s="5" t="s">
        <v>195</v>
      </c>
      <c r="E44" s="5" t="s">
        <v>196</v>
      </c>
      <c r="F44" s="5" t="s">
        <v>197</v>
      </c>
      <c r="G44" s="6" t="s">
        <v>183</v>
      </c>
    </row>
    <row r="45" spans="2:7" x14ac:dyDescent="0.25">
      <c r="B45" s="5" t="str">
        <f>Currencies[[#This Row],[Country]]&amp;" - "&amp;Currencies[[#This Row],[Currency Name]]&amp;", "&amp;Currencies[[#This Row],[ISO Code]]</f>
        <v>Falkland Islands - Pound, FKP</v>
      </c>
      <c r="C45" s="5" t="s">
        <v>198</v>
      </c>
      <c r="D45" s="5" t="s">
        <v>198</v>
      </c>
      <c r="E45" s="5" t="s">
        <v>190</v>
      </c>
      <c r="F45" s="5" t="s">
        <v>199</v>
      </c>
      <c r="G45" s="6" t="s">
        <v>192</v>
      </c>
    </row>
    <row r="46" spans="2:7" x14ac:dyDescent="0.25">
      <c r="B46" s="5" t="str">
        <f>Currencies[[#This Row],[Country]]&amp;" - "&amp;Currencies[[#This Row],[Currency Name]]&amp;", "&amp;Currencies[[#This Row],[ISO Code]]</f>
        <v>Fiji - Dollar, FJD</v>
      </c>
      <c r="C46" s="5" t="s">
        <v>200</v>
      </c>
      <c r="D46" s="5" t="s">
        <v>200</v>
      </c>
      <c r="E46" s="5" t="s">
        <v>84</v>
      </c>
      <c r="F46" s="5" t="s">
        <v>201</v>
      </c>
      <c r="G46" s="6" t="s">
        <v>85</v>
      </c>
    </row>
    <row r="47" spans="2:7" x14ac:dyDescent="0.25">
      <c r="B47" s="5" t="str">
        <f>Currencies[[#This Row],[Country]]&amp;" - "&amp;Currencies[[#This Row],[Currency Name]]&amp;", "&amp;Currencies[[#This Row],[ISO Code]]</f>
        <v>Finland - Euro, EUR</v>
      </c>
      <c r="C47" s="5" t="s">
        <v>202</v>
      </c>
      <c r="D47" s="5" t="s">
        <v>103</v>
      </c>
      <c r="E47" s="5" t="s">
        <v>104</v>
      </c>
      <c r="F47" s="5" t="s">
        <v>105</v>
      </c>
      <c r="G47" s="6" t="s">
        <v>106</v>
      </c>
    </row>
    <row r="48" spans="2:7" x14ac:dyDescent="0.25">
      <c r="B48" s="5" t="str">
        <f>Currencies[[#This Row],[Country]]&amp;" - "&amp;Currencies[[#This Row],[Currency Name]]&amp;", "&amp;Currencies[[#This Row],[ISO Code]]</f>
        <v>France - Euro, EUR</v>
      </c>
      <c r="C48" s="5" t="s">
        <v>203</v>
      </c>
      <c r="D48" s="5" t="s">
        <v>103</v>
      </c>
      <c r="E48" s="5" t="s">
        <v>104</v>
      </c>
      <c r="F48" s="5" t="s">
        <v>105</v>
      </c>
      <c r="G48" s="6" t="s">
        <v>106</v>
      </c>
    </row>
    <row r="49" spans="2:7" x14ac:dyDescent="0.25">
      <c r="B49" s="5" t="str">
        <f>Currencies[[#This Row],[Country]]&amp;" - "&amp;Currencies[[#This Row],[Currency Name]]&amp;", "&amp;Currencies[[#This Row],[ISO Code]]</f>
        <v>French Polynesia - CFP Franc, XPF</v>
      </c>
      <c r="C49" s="5" t="s">
        <v>204</v>
      </c>
      <c r="D49" s="5" t="s">
        <v>203</v>
      </c>
      <c r="E49" s="5" t="s">
        <v>205</v>
      </c>
      <c r="F49" s="5" t="s">
        <v>206</v>
      </c>
      <c r="G49" s="6" t="s">
        <v>207</v>
      </c>
    </row>
    <row r="50" spans="2:7" x14ac:dyDescent="0.25">
      <c r="B50" s="5" t="str">
        <f>Currencies[[#This Row],[Country]]&amp;" - "&amp;Currencies[[#This Row],[Currency Name]]&amp;", "&amp;Currencies[[#This Row],[ISO Code]]</f>
        <v>Georgia - Lari, GEL</v>
      </c>
      <c r="C50" s="5" t="s">
        <v>208</v>
      </c>
      <c r="D50" s="5" t="s">
        <v>208</v>
      </c>
      <c r="E50" s="5" t="s">
        <v>209</v>
      </c>
      <c r="F50" s="5" t="s">
        <v>210</v>
      </c>
      <c r="G50" s="6" t="s">
        <v>211</v>
      </c>
    </row>
    <row r="51" spans="2:7" x14ac:dyDescent="0.25">
      <c r="B51" s="5" t="str">
        <f>Currencies[[#This Row],[Country]]&amp;" - "&amp;Currencies[[#This Row],[Currency Name]]&amp;", "&amp;Currencies[[#This Row],[ISO Code]]</f>
        <v>Germany - Euro, EUR</v>
      </c>
      <c r="C51" s="5" t="s">
        <v>212</v>
      </c>
      <c r="D51" s="5" t="s">
        <v>103</v>
      </c>
      <c r="E51" s="5" t="s">
        <v>104</v>
      </c>
      <c r="F51" s="5" t="s">
        <v>105</v>
      </c>
      <c r="G51" s="6" t="s">
        <v>106</v>
      </c>
    </row>
    <row r="52" spans="2:7" x14ac:dyDescent="0.25">
      <c r="B52" s="5" t="str">
        <f>Currencies[[#This Row],[Country]]&amp;" - "&amp;Currencies[[#This Row],[Currency Name]]&amp;", "&amp;Currencies[[#This Row],[ISO Code]]</f>
        <v>Ghana - Cedis, GHC</v>
      </c>
      <c r="C52" s="5" t="s">
        <v>213</v>
      </c>
      <c r="D52" s="5" t="s">
        <v>213</v>
      </c>
      <c r="E52" s="5" t="s">
        <v>214</v>
      </c>
      <c r="F52" s="5" t="s">
        <v>215</v>
      </c>
      <c r="G52" s="6" t="s">
        <v>216</v>
      </c>
    </row>
    <row r="53" spans="2:7" x14ac:dyDescent="0.25">
      <c r="B53" s="5" t="str">
        <f>Currencies[[#This Row],[Country]]&amp;" - "&amp;Currencies[[#This Row],[Currency Name]]&amp;", "&amp;Currencies[[#This Row],[ISO Code]]</f>
        <v>Gibraltar - Pound, GIP</v>
      </c>
      <c r="C53" s="5" t="s">
        <v>217</v>
      </c>
      <c r="D53" s="5" t="s">
        <v>217</v>
      </c>
      <c r="E53" s="5" t="s">
        <v>190</v>
      </c>
      <c r="F53" s="5" t="s">
        <v>218</v>
      </c>
      <c r="G53" s="6" t="s">
        <v>192</v>
      </c>
    </row>
    <row r="54" spans="2:7" x14ac:dyDescent="0.25">
      <c r="B54" s="5" t="str">
        <f>Currencies[[#This Row],[Country]]&amp;" - "&amp;Currencies[[#This Row],[Currency Name]]&amp;", "&amp;Currencies[[#This Row],[ISO Code]]</f>
        <v>Greece - Euro, EUR</v>
      </c>
      <c r="C54" s="5" t="s">
        <v>219</v>
      </c>
      <c r="D54" s="5" t="s">
        <v>103</v>
      </c>
      <c r="E54" s="5" t="s">
        <v>104</v>
      </c>
      <c r="F54" s="5" t="s">
        <v>105</v>
      </c>
      <c r="G54" s="6" t="s">
        <v>106</v>
      </c>
    </row>
    <row r="55" spans="2:7" x14ac:dyDescent="0.25">
      <c r="B55" s="5" t="str">
        <f>Currencies[[#This Row],[Country]]&amp;" - "&amp;Currencies[[#This Row],[Currency Name]]&amp;", "&amp;Currencies[[#This Row],[ISO Code]]</f>
        <v>Guatemala - Quetzal, GTQ</v>
      </c>
      <c r="C55" s="5" t="s">
        <v>220</v>
      </c>
      <c r="D55" s="5" t="s">
        <v>220</v>
      </c>
      <c r="E55" s="5" t="s">
        <v>221</v>
      </c>
      <c r="F55" s="5" t="s">
        <v>222</v>
      </c>
      <c r="G55" s="6" t="s">
        <v>223</v>
      </c>
    </row>
    <row r="56" spans="2:7" x14ac:dyDescent="0.25">
      <c r="B56" s="5" t="str">
        <f>Currencies[[#This Row],[Country]]&amp;" - "&amp;Currencies[[#This Row],[Currency Name]]&amp;", "&amp;Currencies[[#This Row],[ISO Code]]</f>
        <v>Guernsey - Pound, GGP</v>
      </c>
      <c r="C56" s="5" t="s">
        <v>224</v>
      </c>
      <c r="D56" s="5" t="s">
        <v>224</v>
      </c>
      <c r="E56" s="5" t="s">
        <v>190</v>
      </c>
      <c r="F56" s="5" t="s">
        <v>225</v>
      </c>
      <c r="G56" s="6" t="s">
        <v>192</v>
      </c>
    </row>
    <row r="57" spans="2:7" x14ac:dyDescent="0.25">
      <c r="B57" s="5" t="str">
        <f>Currencies[[#This Row],[Country]]&amp;" - "&amp;Currencies[[#This Row],[Currency Name]]&amp;", "&amp;Currencies[[#This Row],[ISO Code]]</f>
        <v>Guyana - Dollar, GYD</v>
      </c>
      <c r="C57" s="5" t="s">
        <v>226</v>
      </c>
      <c r="D57" s="5" t="s">
        <v>226</v>
      </c>
      <c r="E57" s="5" t="s">
        <v>84</v>
      </c>
      <c r="F57" s="5" t="s">
        <v>227</v>
      </c>
      <c r="G57" s="6" t="s">
        <v>85</v>
      </c>
    </row>
    <row r="58" spans="2:7" x14ac:dyDescent="0.25">
      <c r="B58" s="5" t="str">
        <f>Currencies[[#This Row],[Country]]&amp;" - "&amp;Currencies[[#This Row],[Currency Name]]&amp;", "&amp;Currencies[[#This Row],[ISO Code]]</f>
        <v>Honduras - Lempira, HNL</v>
      </c>
      <c r="C58" s="5" t="s">
        <v>228</v>
      </c>
      <c r="D58" s="5" t="s">
        <v>228</v>
      </c>
      <c r="E58" s="5" t="s">
        <v>229</v>
      </c>
      <c r="F58" s="5" t="s">
        <v>230</v>
      </c>
      <c r="G58" s="6" t="s">
        <v>231</v>
      </c>
    </row>
    <row r="59" spans="2:7" x14ac:dyDescent="0.25">
      <c r="B59" s="5" t="str">
        <f>Currencies[[#This Row],[Country]]&amp;" - "&amp;Currencies[[#This Row],[Currency Name]]&amp;", "&amp;Currencies[[#This Row],[ISO Code]]</f>
        <v>Hong Kong - Dollar, HKD</v>
      </c>
      <c r="C59" s="5" t="s">
        <v>232</v>
      </c>
      <c r="D59" s="5" t="s">
        <v>232</v>
      </c>
      <c r="E59" s="5" t="s">
        <v>84</v>
      </c>
      <c r="F59" s="5" t="s">
        <v>233</v>
      </c>
      <c r="G59" s="6" t="s">
        <v>85</v>
      </c>
    </row>
    <row r="60" spans="2:7" x14ac:dyDescent="0.25">
      <c r="B60" s="5" t="str">
        <f>Currencies[[#This Row],[Country]]&amp;" - "&amp;Currencies[[#This Row],[Currency Name]]&amp;", "&amp;Currencies[[#This Row],[ISO Code]]</f>
        <v>Hungary - Forint, HUF</v>
      </c>
      <c r="C60" s="5" t="s">
        <v>234</v>
      </c>
      <c r="D60" s="5" t="s">
        <v>234</v>
      </c>
      <c r="E60" s="5" t="s">
        <v>235</v>
      </c>
      <c r="F60" s="5" t="s">
        <v>236</v>
      </c>
      <c r="G60" s="6" t="s">
        <v>237</v>
      </c>
    </row>
    <row r="61" spans="2:7" x14ac:dyDescent="0.25">
      <c r="B61" s="5" t="str">
        <f>Currencies[[#This Row],[Country]]&amp;" - "&amp;Currencies[[#This Row],[Currency Name]]&amp;", "&amp;Currencies[[#This Row],[ISO Code]]</f>
        <v>Iceland - Krona, ISK</v>
      </c>
      <c r="C61" s="5" t="s">
        <v>238</v>
      </c>
      <c r="D61" s="5" t="s">
        <v>238</v>
      </c>
      <c r="E61" s="5" t="s">
        <v>239</v>
      </c>
      <c r="F61" s="5" t="s">
        <v>240</v>
      </c>
      <c r="G61" s="6" t="s">
        <v>183</v>
      </c>
    </row>
    <row r="62" spans="2:7" x14ac:dyDescent="0.25">
      <c r="B62" s="5" t="str">
        <f>Currencies[[#This Row],[Country]]&amp;" - "&amp;Currencies[[#This Row],[Currency Name]]&amp;", "&amp;Currencies[[#This Row],[ISO Code]]</f>
        <v>India - Rupee, INR</v>
      </c>
      <c r="C62" s="5" t="s">
        <v>241</v>
      </c>
      <c r="D62" s="5" t="s">
        <v>241</v>
      </c>
      <c r="E62" s="5" t="s">
        <v>242</v>
      </c>
      <c r="F62" s="5" t="s">
        <v>243</v>
      </c>
      <c r="G62" s="6" t="s">
        <v>244</v>
      </c>
    </row>
    <row r="63" spans="2:7" x14ac:dyDescent="0.25">
      <c r="B63" s="5" t="str">
        <f>Currencies[[#This Row],[Country]]&amp;" - "&amp;Currencies[[#This Row],[Currency Name]]&amp;", "&amp;Currencies[[#This Row],[ISO Code]]</f>
        <v>Indonesia - Rupiah, IDR</v>
      </c>
      <c r="C63" s="5" t="s">
        <v>245</v>
      </c>
      <c r="D63" s="5" t="s">
        <v>245</v>
      </c>
      <c r="E63" s="5" t="s">
        <v>246</v>
      </c>
      <c r="F63" s="5" t="s">
        <v>247</v>
      </c>
      <c r="G63" s="6" t="s">
        <v>248</v>
      </c>
    </row>
    <row r="64" spans="2:7" x14ac:dyDescent="0.25">
      <c r="B64" s="5" t="str">
        <f>Currencies[[#This Row],[Country]]&amp;" - "&amp;Currencies[[#This Row],[Currency Name]]&amp;", "&amp;Currencies[[#This Row],[ISO Code]]</f>
        <v>Iran - Rial, IRR</v>
      </c>
      <c r="C64" s="5" t="s">
        <v>249</v>
      </c>
      <c r="D64" s="5" t="s">
        <v>249</v>
      </c>
      <c r="E64" s="5" t="s">
        <v>250</v>
      </c>
      <c r="F64" s="5" t="s">
        <v>251</v>
      </c>
      <c r="G64" s="6" t="s">
        <v>252</v>
      </c>
    </row>
    <row r="65" spans="2:7" x14ac:dyDescent="0.25">
      <c r="B65" s="5" t="str">
        <f>Currencies[[#This Row],[Country]]&amp;" - "&amp;Currencies[[#This Row],[Currency Name]]&amp;", "&amp;Currencies[[#This Row],[ISO Code]]</f>
        <v>Ireland - Euro, EUR</v>
      </c>
      <c r="C65" s="5" t="s">
        <v>253</v>
      </c>
      <c r="D65" s="5" t="s">
        <v>103</v>
      </c>
      <c r="E65" s="5" t="s">
        <v>104</v>
      </c>
      <c r="F65" s="5" t="s">
        <v>105</v>
      </c>
      <c r="G65" s="6" t="s">
        <v>106</v>
      </c>
    </row>
    <row r="66" spans="2:7" x14ac:dyDescent="0.25">
      <c r="B66" s="5" t="str">
        <f>Currencies[[#This Row],[Country]]&amp;" - "&amp;Currencies[[#This Row],[Currency Name]]&amp;", "&amp;Currencies[[#This Row],[ISO Code]]</f>
        <v>Isle of Man - Pound, IMP</v>
      </c>
      <c r="C66" s="5" t="s">
        <v>254</v>
      </c>
      <c r="D66" s="5" t="s">
        <v>254</v>
      </c>
      <c r="E66" s="5" t="s">
        <v>190</v>
      </c>
      <c r="F66" s="5" t="s">
        <v>255</v>
      </c>
      <c r="G66" s="6" t="s">
        <v>192</v>
      </c>
    </row>
    <row r="67" spans="2:7" x14ac:dyDescent="0.25">
      <c r="B67" s="5" t="str">
        <f>Currencies[[#This Row],[Country]]&amp;" - "&amp;Currencies[[#This Row],[Currency Name]]&amp;", "&amp;Currencies[[#This Row],[ISO Code]]</f>
        <v>Israel - Shekel, ILS</v>
      </c>
      <c r="C67" s="5" t="s">
        <v>256</v>
      </c>
      <c r="D67" s="5" t="s">
        <v>256</v>
      </c>
      <c r="E67" s="5" t="s">
        <v>257</v>
      </c>
      <c r="F67" s="5" t="s">
        <v>258</v>
      </c>
      <c r="G67" s="6" t="s">
        <v>259</v>
      </c>
    </row>
    <row r="68" spans="2:7" x14ac:dyDescent="0.25">
      <c r="B68" s="5" t="str">
        <f>Currencies[[#This Row],[Country]]&amp;" - "&amp;Currencies[[#This Row],[Currency Name]]&amp;", "&amp;Currencies[[#This Row],[ISO Code]]</f>
        <v>Italy - Euro, EUR</v>
      </c>
      <c r="C68" s="5" t="s">
        <v>260</v>
      </c>
      <c r="D68" s="5" t="s">
        <v>103</v>
      </c>
      <c r="E68" s="5" t="s">
        <v>104</v>
      </c>
      <c r="F68" s="5" t="s">
        <v>105</v>
      </c>
      <c r="G68" s="6" t="s">
        <v>106</v>
      </c>
    </row>
    <row r="69" spans="2:7" x14ac:dyDescent="0.25">
      <c r="B69" s="5" t="str">
        <f>Currencies[[#This Row],[Country]]&amp;" - "&amp;Currencies[[#This Row],[Currency Name]]&amp;", "&amp;Currencies[[#This Row],[ISO Code]]</f>
        <v>Jamaica - Dollar, JMD</v>
      </c>
      <c r="C69" s="5" t="s">
        <v>261</v>
      </c>
      <c r="D69" s="5" t="s">
        <v>261</v>
      </c>
      <c r="E69" s="5" t="s">
        <v>84</v>
      </c>
      <c r="F69" s="5" t="s">
        <v>262</v>
      </c>
      <c r="G69" s="6" t="s">
        <v>263</v>
      </c>
    </row>
    <row r="70" spans="2:7" x14ac:dyDescent="0.25">
      <c r="B70" s="5" t="str">
        <f>Currencies[[#This Row],[Country]]&amp;" - "&amp;Currencies[[#This Row],[Currency Name]]&amp;", "&amp;Currencies[[#This Row],[ISO Code]]</f>
        <v>Japan - Yen, JPY</v>
      </c>
      <c r="C70" s="5" t="s">
        <v>264</v>
      </c>
      <c r="D70" s="5" t="s">
        <v>264</v>
      </c>
      <c r="E70" s="5" t="s">
        <v>265</v>
      </c>
      <c r="F70" s="5" t="s">
        <v>266</v>
      </c>
      <c r="G70" s="6" t="s">
        <v>161</v>
      </c>
    </row>
    <row r="71" spans="2:7" x14ac:dyDescent="0.25">
      <c r="B71" s="5" t="str">
        <f>Currencies[[#This Row],[Country]]&amp;" - "&amp;Currencies[[#This Row],[Currency Name]]&amp;", "&amp;Currencies[[#This Row],[ISO Code]]</f>
        <v>Jersey - Pound, JEP</v>
      </c>
      <c r="C71" s="5" t="s">
        <v>267</v>
      </c>
      <c r="D71" s="5" t="s">
        <v>267</v>
      </c>
      <c r="E71" s="5" t="s">
        <v>190</v>
      </c>
      <c r="F71" s="5" t="s">
        <v>268</v>
      </c>
      <c r="G71" s="6" t="s">
        <v>192</v>
      </c>
    </row>
    <row r="72" spans="2:7" x14ac:dyDescent="0.25">
      <c r="B72" s="5" t="str">
        <f>Currencies[[#This Row],[Country]]&amp;" - "&amp;Currencies[[#This Row],[Currency Name]]&amp;", "&amp;Currencies[[#This Row],[ISO Code]]</f>
        <v>Kazakhstan - Tenge, KZT</v>
      </c>
      <c r="C72" s="5" t="s">
        <v>269</v>
      </c>
      <c r="D72" s="5" t="s">
        <v>269</v>
      </c>
      <c r="E72" s="5" t="s">
        <v>270</v>
      </c>
      <c r="F72" s="5" t="s">
        <v>271</v>
      </c>
      <c r="G72" s="6" t="s">
        <v>147</v>
      </c>
    </row>
    <row r="73" spans="2:7" x14ac:dyDescent="0.25">
      <c r="B73" s="5" t="str">
        <f>Currencies[[#This Row],[Country]]&amp;" - "&amp;Currencies[[#This Row],[Currency Name]]&amp;", "&amp;Currencies[[#This Row],[ISO Code]]</f>
        <v>Korea (North) - Won, KPW</v>
      </c>
      <c r="C73" s="5" t="s">
        <v>272</v>
      </c>
      <c r="D73" s="5" t="s">
        <v>272</v>
      </c>
      <c r="E73" s="5" t="s">
        <v>273</v>
      </c>
      <c r="F73" s="5" t="s">
        <v>274</v>
      </c>
      <c r="G73" s="6" t="s">
        <v>275</v>
      </c>
    </row>
    <row r="74" spans="2:7" x14ac:dyDescent="0.25">
      <c r="B74" s="5" t="str">
        <f>Currencies[[#This Row],[Country]]&amp;" - "&amp;Currencies[[#This Row],[Currency Name]]&amp;", "&amp;Currencies[[#This Row],[ISO Code]]</f>
        <v>Korea (South) - Won, KRW</v>
      </c>
      <c r="C74" s="5" t="s">
        <v>276</v>
      </c>
      <c r="D74" s="5" t="s">
        <v>276</v>
      </c>
      <c r="E74" s="5" t="s">
        <v>273</v>
      </c>
      <c r="F74" s="5" t="s">
        <v>277</v>
      </c>
      <c r="G74" s="6" t="s">
        <v>275</v>
      </c>
    </row>
    <row r="75" spans="2:7" x14ac:dyDescent="0.25">
      <c r="B75" s="5" t="str">
        <f>Currencies[[#This Row],[Country]]&amp;" - "&amp;Currencies[[#This Row],[Currency Name]]&amp;", "&amp;Currencies[[#This Row],[ISO Code]]</f>
        <v>Kyrgyzstan - Som, KGS</v>
      </c>
      <c r="C75" s="5" t="s">
        <v>278</v>
      </c>
      <c r="D75" s="5" t="s">
        <v>278</v>
      </c>
      <c r="E75" s="5" t="s">
        <v>279</v>
      </c>
      <c r="F75" s="5" t="s">
        <v>280</v>
      </c>
      <c r="G75" s="6" t="s">
        <v>147</v>
      </c>
    </row>
    <row r="76" spans="2:7" x14ac:dyDescent="0.25">
      <c r="B76" s="5" t="str">
        <f>Currencies[[#This Row],[Country]]&amp;" - "&amp;Currencies[[#This Row],[Currency Name]]&amp;", "&amp;Currencies[[#This Row],[ISO Code]]</f>
        <v>Laos - Kip, LAK</v>
      </c>
      <c r="C76" s="5" t="s">
        <v>281</v>
      </c>
      <c r="D76" s="5" t="s">
        <v>281</v>
      </c>
      <c r="E76" s="5" t="s">
        <v>282</v>
      </c>
      <c r="F76" s="5" t="s">
        <v>283</v>
      </c>
      <c r="G76" s="6" t="s">
        <v>284</v>
      </c>
    </row>
    <row r="77" spans="2:7" x14ac:dyDescent="0.25">
      <c r="B77" s="5" t="str">
        <f>Currencies[[#This Row],[Country]]&amp;" - "&amp;Currencies[[#This Row],[Currency Name]]&amp;", "&amp;Currencies[[#This Row],[ISO Code]]</f>
        <v>Latvia - Euro, EUR</v>
      </c>
      <c r="C77" s="5" t="s">
        <v>285</v>
      </c>
      <c r="D77" s="5" t="s">
        <v>103</v>
      </c>
      <c r="E77" s="5" t="s">
        <v>104</v>
      </c>
      <c r="F77" s="5" t="s">
        <v>105</v>
      </c>
      <c r="G77" s="6" t="s">
        <v>106</v>
      </c>
    </row>
    <row r="78" spans="2:7" x14ac:dyDescent="0.25">
      <c r="B78" s="5" t="str">
        <f>Currencies[[#This Row],[Country]]&amp;" - "&amp;Currencies[[#This Row],[Currency Name]]&amp;", "&amp;Currencies[[#This Row],[ISO Code]]</f>
        <v>Latvia - Lat, LVL</v>
      </c>
      <c r="C78" s="5" t="s">
        <v>285</v>
      </c>
      <c r="D78" s="5" t="s">
        <v>285</v>
      </c>
      <c r="E78" s="5" t="s">
        <v>286</v>
      </c>
      <c r="F78" s="5" t="s">
        <v>287</v>
      </c>
      <c r="G78" s="6" t="s">
        <v>288</v>
      </c>
    </row>
    <row r="79" spans="2:7" x14ac:dyDescent="0.25">
      <c r="B79" s="5" t="str">
        <f>Currencies[[#This Row],[Country]]&amp;" - "&amp;Currencies[[#This Row],[Currency Name]]&amp;", "&amp;Currencies[[#This Row],[ISO Code]]</f>
        <v>Lebanon - Pound, LBP</v>
      </c>
      <c r="C79" s="5" t="s">
        <v>289</v>
      </c>
      <c r="D79" s="5" t="s">
        <v>289</v>
      </c>
      <c r="E79" s="5" t="s">
        <v>190</v>
      </c>
      <c r="F79" s="5" t="s">
        <v>290</v>
      </c>
      <c r="G79" s="6" t="s">
        <v>192</v>
      </c>
    </row>
    <row r="80" spans="2:7" x14ac:dyDescent="0.25">
      <c r="B80" s="5" t="str">
        <f>Currencies[[#This Row],[Country]]&amp;" - "&amp;Currencies[[#This Row],[Currency Name]]&amp;", "&amp;Currencies[[#This Row],[ISO Code]]</f>
        <v>Liberia - Dollar, LRD</v>
      </c>
      <c r="C80" s="5" t="s">
        <v>291</v>
      </c>
      <c r="D80" s="5" t="s">
        <v>291</v>
      </c>
      <c r="E80" s="5" t="s">
        <v>84</v>
      </c>
      <c r="F80" s="5" t="s">
        <v>292</v>
      </c>
      <c r="G80" s="6" t="s">
        <v>85</v>
      </c>
    </row>
    <row r="81" spans="2:7" x14ac:dyDescent="0.25">
      <c r="B81" s="5" t="str">
        <f>Currencies[[#This Row],[Country]]&amp;" - "&amp;Currencies[[#This Row],[Currency Name]]&amp;", "&amp;Currencies[[#This Row],[ISO Code]]</f>
        <v>Lithuania - Euro, EUR</v>
      </c>
      <c r="C81" s="5" t="s">
        <v>293</v>
      </c>
      <c r="D81" s="5" t="s">
        <v>103</v>
      </c>
      <c r="E81" s="5" t="s">
        <v>104</v>
      </c>
      <c r="F81" s="5" t="s">
        <v>105</v>
      </c>
      <c r="G81" s="6" t="s">
        <v>106</v>
      </c>
    </row>
    <row r="82" spans="2:7" x14ac:dyDescent="0.25">
      <c r="B82" s="5" t="str">
        <f>Currencies[[#This Row],[Country]]&amp;" - "&amp;Currencies[[#This Row],[Currency Name]]&amp;", "&amp;Currencies[[#This Row],[ISO Code]]</f>
        <v>Lithuania - Litas, LTL</v>
      </c>
      <c r="C82" s="5" t="s">
        <v>293</v>
      </c>
      <c r="D82" s="5" t="s">
        <v>293</v>
      </c>
      <c r="E82" s="5" t="s">
        <v>294</v>
      </c>
      <c r="F82" s="5" t="s">
        <v>295</v>
      </c>
      <c r="G82" s="6" t="s">
        <v>296</v>
      </c>
    </row>
    <row r="83" spans="2:7" x14ac:dyDescent="0.25">
      <c r="B83" s="5" t="str">
        <f>Currencies[[#This Row],[Country]]&amp;" - "&amp;Currencies[[#This Row],[Currency Name]]&amp;", "&amp;Currencies[[#This Row],[ISO Code]]</f>
        <v>Luxembourg - Euro, EUR</v>
      </c>
      <c r="C83" s="5" t="s">
        <v>297</v>
      </c>
      <c r="D83" s="5" t="s">
        <v>103</v>
      </c>
      <c r="E83" s="5" t="s">
        <v>104</v>
      </c>
      <c r="F83" s="5" t="s">
        <v>105</v>
      </c>
      <c r="G83" s="6" t="s">
        <v>106</v>
      </c>
    </row>
    <row r="84" spans="2:7" x14ac:dyDescent="0.25">
      <c r="B84" s="5" t="str">
        <f>Currencies[[#This Row],[Country]]&amp;" - "&amp;Currencies[[#This Row],[Currency Name]]&amp;", "&amp;Currencies[[#This Row],[ISO Code]]</f>
        <v>Macedonia - Denar, MKD</v>
      </c>
      <c r="C84" s="5" t="s">
        <v>298</v>
      </c>
      <c r="D84" s="5" t="s">
        <v>298</v>
      </c>
      <c r="E84" s="5" t="s">
        <v>299</v>
      </c>
      <c r="F84" s="5" t="s">
        <v>300</v>
      </c>
      <c r="G84" s="6" t="s">
        <v>301</v>
      </c>
    </row>
    <row r="85" spans="2:7" x14ac:dyDescent="0.25">
      <c r="B85" s="5" t="str">
        <f>Currencies[[#This Row],[Country]]&amp;" - "&amp;Currencies[[#This Row],[Currency Name]]&amp;", "&amp;Currencies[[#This Row],[ISO Code]]</f>
        <v>Malaysia - Ringgit, MYR</v>
      </c>
      <c r="C85" s="5" t="s">
        <v>302</v>
      </c>
      <c r="D85" s="5" t="s">
        <v>302</v>
      </c>
      <c r="E85" s="5" t="s">
        <v>303</v>
      </c>
      <c r="F85" s="5" t="s">
        <v>304</v>
      </c>
      <c r="G85" s="6" t="s">
        <v>305</v>
      </c>
    </row>
    <row r="86" spans="2:7" x14ac:dyDescent="0.25">
      <c r="B86" s="5" t="str">
        <f>Currencies[[#This Row],[Country]]&amp;" - "&amp;Currencies[[#This Row],[Currency Name]]&amp;", "&amp;Currencies[[#This Row],[ISO Code]]</f>
        <v>Malta - Euro, EUR</v>
      </c>
      <c r="C86" s="5" t="s">
        <v>306</v>
      </c>
      <c r="D86" s="5" t="s">
        <v>103</v>
      </c>
      <c r="E86" s="5" t="s">
        <v>104</v>
      </c>
      <c r="F86" s="5" t="s">
        <v>105</v>
      </c>
      <c r="G86" s="6" t="s">
        <v>106</v>
      </c>
    </row>
    <row r="87" spans="2:7" x14ac:dyDescent="0.25">
      <c r="B87" s="5" t="str">
        <f>Currencies[[#This Row],[Country]]&amp;" - "&amp;Currencies[[#This Row],[Currency Name]]&amp;", "&amp;Currencies[[#This Row],[ISO Code]]</f>
        <v>Mauritius - Rupee, MUR</v>
      </c>
      <c r="C87" s="5" t="s">
        <v>307</v>
      </c>
      <c r="D87" s="5" t="s">
        <v>307</v>
      </c>
      <c r="E87" s="5" t="s">
        <v>242</v>
      </c>
      <c r="F87" s="5" t="s">
        <v>308</v>
      </c>
      <c r="G87" s="6" t="s">
        <v>309</v>
      </c>
    </row>
    <row r="88" spans="2:7" x14ac:dyDescent="0.25">
      <c r="B88" s="5" t="str">
        <f>Currencies[[#This Row],[Country]]&amp;" - "&amp;Currencies[[#This Row],[Currency Name]]&amp;", "&amp;Currencies[[#This Row],[ISO Code]]</f>
        <v>Mexico - Peso, MXN</v>
      </c>
      <c r="C88" s="5" t="s">
        <v>310</v>
      </c>
      <c r="D88" s="5" t="s">
        <v>310</v>
      </c>
      <c r="E88" s="5" t="s">
        <v>94</v>
      </c>
      <c r="F88" s="5" t="s">
        <v>311</v>
      </c>
      <c r="G88" s="6" t="s">
        <v>85</v>
      </c>
    </row>
    <row r="89" spans="2:7" x14ac:dyDescent="0.25">
      <c r="B89" s="5" t="str">
        <f>Currencies[[#This Row],[Country]]&amp;" - "&amp;Currencies[[#This Row],[Currency Name]]&amp;", "&amp;Currencies[[#This Row],[ISO Code]]</f>
        <v>Mongolia - Tughrik, MNT</v>
      </c>
      <c r="C89" s="5" t="s">
        <v>312</v>
      </c>
      <c r="D89" s="5" t="s">
        <v>312</v>
      </c>
      <c r="E89" s="5" t="s">
        <v>313</v>
      </c>
      <c r="F89" s="5" t="s">
        <v>314</v>
      </c>
      <c r="G89" s="6" t="s">
        <v>315</v>
      </c>
    </row>
    <row r="90" spans="2:7" x14ac:dyDescent="0.25">
      <c r="B90" s="5" t="str">
        <f>Currencies[[#This Row],[Country]]&amp;" - "&amp;Currencies[[#This Row],[Currency Name]]&amp;", "&amp;Currencies[[#This Row],[ISO Code]]</f>
        <v>Mozambique - Metical, MZN</v>
      </c>
      <c r="C90" s="5" t="s">
        <v>316</v>
      </c>
      <c r="D90" s="5" t="s">
        <v>316</v>
      </c>
      <c r="E90" s="5" t="s">
        <v>317</v>
      </c>
      <c r="F90" s="5" t="s">
        <v>318</v>
      </c>
      <c r="G90" s="6" t="s">
        <v>319</v>
      </c>
    </row>
    <row r="91" spans="2:7" x14ac:dyDescent="0.25">
      <c r="B91" s="5" t="str">
        <f>Currencies[[#This Row],[Country]]&amp;" - "&amp;Currencies[[#This Row],[Currency Name]]&amp;", "&amp;Currencies[[#This Row],[ISO Code]]</f>
        <v>Namibia - Dollar, NAD</v>
      </c>
      <c r="C91" s="5" t="s">
        <v>320</v>
      </c>
      <c r="D91" s="5" t="s">
        <v>320</v>
      </c>
      <c r="E91" s="5" t="s">
        <v>84</v>
      </c>
      <c r="F91" s="5" t="s">
        <v>321</v>
      </c>
      <c r="G91" s="6" t="s">
        <v>85</v>
      </c>
    </row>
    <row r="92" spans="2:7" x14ac:dyDescent="0.25">
      <c r="B92" s="5" t="str">
        <f>Currencies[[#This Row],[Country]]&amp;" - "&amp;Currencies[[#This Row],[Currency Name]]&amp;", "&amp;Currencies[[#This Row],[ISO Code]]</f>
        <v>Nepal - Rupee, NPR</v>
      </c>
      <c r="C92" s="5" t="s">
        <v>322</v>
      </c>
      <c r="D92" s="5" t="s">
        <v>322</v>
      </c>
      <c r="E92" s="5" t="s">
        <v>242</v>
      </c>
      <c r="F92" s="5" t="s">
        <v>323</v>
      </c>
      <c r="G92" s="6" t="s">
        <v>309</v>
      </c>
    </row>
    <row r="93" spans="2:7" x14ac:dyDescent="0.25">
      <c r="B93" s="5" t="str">
        <f>Currencies[[#This Row],[Country]]&amp;" - "&amp;Currencies[[#This Row],[Currency Name]]&amp;", "&amp;Currencies[[#This Row],[ISO Code]]</f>
        <v>Netherlands - Antilles Guilder, ANG</v>
      </c>
      <c r="C93" s="5" t="s">
        <v>324</v>
      </c>
      <c r="D93" s="5" t="s">
        <v>324</v>
      </c>
      <c r="E93" s="5" t="s">
        <v>325</v>
      </c>
      <c r="F93" s="5" t="s">
        <v>326</v>
      </c>
      <c r="G93" s="6" t="s">
        <v>99</v>
      </c>
    </row>
    <row r="94" spans="2:7" x14ac:dyDescent="0.25">
      <c r="B94" s="5" t="str">
        <f>Currencies[[#This Row],[Country]]&amp;" - "&amp;Currencies[[#This Row],[Currency Name]]&amp;", "&amp;Currencies[[#This Row],[ISO Code]]</f>
        <v>Netherlands - Euro, EUR</v>
      </c>
      <c r="C94" s="5" t="s">
        <v>324</v>
      </c>
      <c r="D94" s="5" t="s">
        <v>103</v>
      </c>
      <c r="E94" s="5" t="s">
        <v>104</v>
      </c>
      <c r="F94" s="5" t="s">
        <v>105</v>
      </c>
      <c r="G94" s="6" t="s">
        <v>106</v>
      </c>
    </row>
    <row r="95" spans="2:7" x14ac:dyDescent="0.25">
      <c r="B95" s="5" t="str">
        <f>Currencies[[#This Row],[Country]]&amp;" - "&amp;Currencies[[#This Row],[Currency Name]]&amp;", "&amp;Currencies[[#This Row],[ISO Code]]</f>
        <v>New Caledonia - CFP Franc, XPF</v>
      </c>
      <c r="C95" s="5" t="s">
        <v>327</v>
      </c>
      <c r="D95" s="5" t="s">
        <v>203</v>
      </c>
      <c r="E95" s="5" t="s">
        <v>205</v>
      </c>
      <c r="F95" s="5" t="s">
        <v>206</v>
      </c>
      <c r="G95" s="6" t="s">
        <v>207</v>
      </c>
    </row>
    <row r="96" spans="2:7" x14ac:dyDescent="0.25">
      <c r="B96" s="5" t="str">
        <f>Currencies[[#This Row],[Country]]&amp;" - "&amp;Currencies[[#This Row],[Currency Name]]&amp;", "&amp;Currencies[[#This Row],[ISO Code]]</f>
        <v>New Zealand - Dollar, NZD</v>
      </c>
      <c r="C96" s="5" t="s">
        <v>328</v>
      </c>
      <c r="D96" s="5" t="s">
        <v>328</v>
      </c>
      <c r="E96" s="5" t="s">
        <v>84</v>
      </c>
      <c r="F96" s="5" t="s">
        <v>329</v>
      </c>
      <c r="G96" s="6" t="s">
        <v>85</v>
      </c>
    </row>
    <row r="97" spans="2:7" x14ac:dyDescent="0.25">
      <c r="B97" s="5" t="str">
        <f>Currencies[[#This Row],[Country]]&amp;" - "&amp;Currencies[[#This Row],[Currency Name]]&amp;", "&amp;Currencies[[#This Row],[ISO Code]]</f>
        <v>Nicaragua - Cordoba, NIO</v>
      </c>
      <c r="C97" s="5" t="s">
        <v>330</v>
      </c>
      <c r="D97" s="5" t="s">
        <v>330</v>
      </c>
      <c r="E97" s="5" t="s">
        <v>331</v>
      </c>
      <c r="F97" s="5" t="s">
        <v>332</v>
      </c>
      <c r="G97" s="6" t="s">
        <v>333</v>
      </c>
    </row>
    <row r="98" spans="2:7" x14ac:dyDescent="0.25">
      <c r="B98" s="5" t="str">
        <f>Currencies[[#This Row],[Country]]&amp;" - "&amp;Currencies[[#This Row],[Currency Name]]&amp;", "&amp;Currencies[[#This Row],[ISO Code]]</f>
        <v>Nigeria - Naira, NGN</v>
      </c>
      <c r="C98" s="5" t="s">
        <v>334</v>
      </c>
      <c r="D98" s="5" t="s">
        <v>334</v>
      </c>
      <c r="E98" s="5" t="s">
        <v>335</v>
      </c>
      <c r="F98" s="5" t="s">
        <v>336</v>
      </c>
      <c r="G98" s="6" t="s">
        <v>337</v>
      </c>
    </row>
    <row r="99" spans="2:7" x14ac:dyDescent="0.25">
      <c r="B99" s="5" t="str">
        <f>Currencies[[#This Row],[Country]]&amp;" - "&amp;Currencies[[#This Row],[Currency Name]]&amp;", "&amp;Currencies[[#This Row],[ISO Code]]</f>
        <v>Norway - Krone, NOK</v>
      </c>
      <c r="C99" s="5" t="s">
        <v>338</v>
      </c>
      <c r="D99" s="5" t="s">
        <v>338</v>
      </c>
      <c r="E99" s="5" t="s">
        <v>181</v>
      </c>
      <c r="F99" s="5" t="s">
        <v>339</v>
      </c>
      <c r="G99" s="6" t="s">
        <v>183</v>
      </c>
    </row>
    <row r="100" spans="2:7" x14ac:dyDescent="0.25">
      <c r="B100" s="5" t="str">
        <f>Currencies[[#This Row],[Country]]&amp;" - "&amp;Currencies[[#This Row],[Currency Name]]&amp;", "&amp;Currencies[[#This Row],[ISO Code]]</f>
        <v>Oman - Rial, OMR</v>
      </c>
      <c r="C100" s="5" t="s">
        <v>340</v>
      </c>
      <c r="D100" s="5" t="s">
        <v>340</v>
      </c>
      <c r="E100" s="5" t="s">
        <v>250</v>
      </c>
      <c r="F100" s="5" t="s">
        <v>341</v>
      </c>
      <c r="G100" s="6" t="s">
        <v>252</v>
      </c>
    </row>
    <row r="101" spans="2:7" x14ac:dyDescent="0.25">
      <c r="B101" s="5" t="str">
        <f>Currencies[[#This Row],[Country]]&amp;" - "&amp;Currencies[[#This Row],[Currency Name]]&amp;", "&amp;Currencies[[#This Row],[ISO Code]]</f>
        <v>Pakistan - Rupee, PKR</v>
      </c>
      <c r="C101" s="5" t="s">
        <v>342</v>
      </c>
      <c r="D101" s="5" t="s">
        <v>342</v>
      </c>
      <c r="E101" s="5" t="s">
        <v>242</v>
      </c>
      <c r="F101" s="5" t="s">
        <v>343</v>
      </c>
      <c r="G101" s="6" t="s">
        <v>309</v>
      </c>
    </row>
    <row r="102" spans="2:7" x14ac:dyDescent="0.25">
      <c r="B102" s="5" t="str">
        <f>Currencies[[#This Row],[Country]]&amp;" - "&amp;Currencies[[#This Row],[Currency Name]]&amp;", "&amp;Currencies[[#This Row],[ISO Code]]</f>
        <v>Panama - Balboa, PAB</v>
      </c>
      <c r="C102" s="5" t="s">
        <v>344</v>
      </c>
      <c r="D102" s="5" t="s">
        <v>344</v>
      </c>
      <c r="E102" s="5" t="s">
        <v>345</v>
      </c>
      <c r="F102" s="5" t="s">
        <v>346</v>
      </c>
      <c r="G102" s="6" t="s">
        <v>347</v>
      </c>
    </row>
    <row r="103" spans="2:7" x14ac:dyDescent="0.25">
      <c r="B103" s="5" t="str">
        <f>Currencies[[#This Row],[Country]]&amp;" - "&amp;Currencies[[#This Row],[Currency Name]]&amp;", "&amp;Currencies[[#This Row],[ISO Code]]</f>
        <v>Paraguay - Guarani, PYG</v>
      </c>
      <c r="C103" s="5" t="s">
        <v>348</v>
      </c>
      <c r="D103" s="5" t="s">
        <v>348</v>
      </c>
      <c r="E103" s="5" t="s">
        <v>349</v>
      </c>
      <c r="F103" s="5" t="s">
        <v>350</v>
      </c>
      <c r="G103" s="6" t="s">
        <v>351</v>
      </c>
    </row>
    <row r="104" spans="2:7" x14ac:dyDescent="0.25">
      <c r="B104" s="5" t="str">
        <f>Currencies[[#This Row],[Country]]&amp;" - "&amp;Currencies[[#This Row],[Currency Name]]&amp;", "&amp;Currencies[[#This Row],[ISO Code]]</f>
        <v>Peru - Nuevo Sol, PEN</v>
      </c>
      <c r="C104" s="5" t="s">
        <v>352</v>
      </c>
      <c r="D104" s="5" t="s">
        <v>352</v>
      </c>
      <c r="E104" s="5" t="s">
        <v>353</v>
      </c>
      <c r="F104" s="5" t="s">
        <v>354</v>
      </c>
      <c r="G104" s="6" t="s">
        <v>355</v>
      </c>
    </row>
    <row r="105" spans="2:7" x14ac:dyDescent="0.25">
      <c r="B105" s="5" t="str">
        <f>Currencies[[#This Row],[Country]]&amp;" - "&amp;Currencies[[#This Row],[Currency Name]]&amp;", "&amp;Currencies[[#This Row],[ISO Code]]</f>
        <v>Philippines - Peso, PHP</v>
      </c>
      <c r="C105" s="5" t="s">
        <v>356</v>
      </c>
      <c r="D105" s="5" t="s">
        <v>356</v>
      </c>
      <c r="E105" s="5" t="s">
        <v>94</v>
      </c>
      <c r="F105" s="5" t="s">
        <v>357</v>
      </c>
      <c r="G105" s="6" t="s">
        <v>174</v>
      </c>
    </row>
    <row r="106" spans="2:7" x14ac:dyDescent="0.25">
      <c r="B106" s="5" t="str">
        <f>Currencies[[#This Row],[Country]]&amp;" - "&amp;Currencies[[#This Row],[Currency Name]]&amp;", "&amp;Currencies[[#This Row],[ISO Code]]</f>
        <v>Poland - Zloty, PLN</v>
      </c>
      <c r="C106" s="5" t="s">
        <v>358</v>
      </c>
      <c r="D106" s="5" t="s">
        <v>358</v>
      </c>
      <c r="E106" s="5" t="s">
        <v>359</v>
      </c>
      <c r="F106" s="5" t="s">
        <v>360</v>
      </c>
      <c r="G106" s="6" t="s">
        <v>361</v>
      </c>
    </row>
    <row r="107" spans="2:7" x14ac:dyDescent="0.25">
      <c r="B107" s="5" t="str">
        <f>Currencies[[#This Row],[Country]]&amp;" - "&amp;Currencies[[#This Row],[Currency Name]]&amp;", "&amp;Currencies[[#This Row],[ISO Code]]</f>
        <v>Portugal - Euro, EUR</v>
      </c>
      <c r="C107" s="5" t="s">
        <v>362</v>
      </c>
      <c r="D107" s="5" t="s">
        <v>103</v>
      </c>
      <c r="E107" s="5" t="s">
        <v>104</v>
      </c>
      <c r="F107" s="5" t="s">
        <v>105</v>
      </c>
      <c r="G107" s="6" t="s">
        <v>106</v>
      </c>
    </row>
    <row r="108" spans="2:7" x14ac:dyDescent="0.25">
      <c r="B108" s="5" t="str">
        <f>Currencies[[#This Row],[Country]]&amp;" - "&amp;Currencies[[#This Row],[Currency Name]]&amp;", "&amp;Currencies[[#This Row],[ISO Code]]</f>
        <v>Qatar - Riyal, QAR</v>
      </c>
      <c r="C108" s="5" t="s">
        <v>363</v>
      </c>
      <c r="D108" s="5" t="s">
        <v>363</v>
      </c>
      <c r="E108" s="5" t="s">
        <v>364</v>
      </c>
      <c r="F108" s="5" t="s">
        <v>365</v>
      </c>
      <c r="G108" s="6" t="s">
        <v>252</v>
      </c>
    </row>
    <row r="109" spans="2:7" x14ac:dyDescent="0.25">
      <c r="B109" s="5" t="str">
        <f>Currencies[[#This Row],[Country]]&amp;" - "&amp;Currencies[[#This Row],[Currency Name]]&amp;", "&amp;Currencies[[#This Row],[ISO Code]]</f>
        <v>Romania - New Leu, RON</v>
      </c>
      <c r="C109" s="5" t="s">
        <v>366</v>
      </c>
      <c r="D109" s="5" t="s">
        <v>366</v>
      </c>
      <c r="E109" s="5" t="s">
        <v>367</v>
      </c>
      <c r="F109" s="5" t="s">
        <v>368</v>
      </c>
      <c r="G109" s="6" t="s">
        <v>369</v>
      </c>
    </row>
    <row r="110" spans="2:7" x14ac:dyDescent="0.25">
      <c r="B110" s="5" t="str">
        <f>Currencies[[#This Row],[Country]]&amp;" - "&amp;Currencies[[#This Row],[Currency Name]]&amp;", "&amp;Currencies[[#This Row],[ISO Code]]</f>
        <v>Russia - Ruble, RUB</v>
      </c>
      <c r="C110" s="5" t="s">
        <v>370</v>
      </c>
      <c r="D110" s="5" t="s">
        <v>370</v>
      </c>
      <c r="E110" s="5" t="s">
        <v>116</v>
      </c>
      <c r="F110" s="5" t="s">
        <v>371</v>
      </c>
      <c r="G110" s="6" t="s">
        <v>372</v>
      </c>
    </row>
    <row r="111" spans="2:7" x14ac:dyDescent="0.25">
      <c r="B111" s="5" t="str">
        <f>Currencies[[#This Row],[Country]]&amp;" - "&amp;Currencies[[#This Row],[Currency Name]]&amp;", "&amp;Currencies[[#This Row],[ISO Code]]</f>
        <v>Saint Helena - Pound, SHP</v>
      </c>
      <c r="C111" s="5" t="s">
        <v>373</v>
      </c>
      <c r="D111" s="5" t="s">
        <v>373</v>
      </c>
      <c r="E111" s="5" t="s">
        <v>190</v>
      </c>
      <c r="F111" s="5" t="s">
        <v>374</v>
      </c>
      <c r="G111" s="6" t="s">
        <v>192</v>
      </c>
    </row>
    <row r="112" spans="2:7" x14ac:dyDescent="0.25">
      <c r="B112" s="5" t="str">
        <f>Currencies[[#This Row],[Country]]&amp;" - "&amp;Currencies[[#This Row],[Currency Name]]&amp;", "&amp;Currencies[[#This Row],[ISO Code]]</f>
        <v>Saudi Arabia - Riyal, SAR</v>
      </c>
      <c r="C112" s="5" t="s">
        <v>375</v>
      </c>
      <c r="D112" s="5" t="s">
        <v>375</v>
      </c>
      <c r="E112" s="5" t="s">
        <v>364</v>
      </c>
      <c r="F112" s="5" t="s">
        <v>376</v>
      </c>
      <c r="G112" s="6" t="s">
        <v>252</v>
      </c>
    </row>
    <row r="113" spans="2:7" x14ac:dyDescent="0.25">
      <c r="B113" s="5" t="str">
        <f>Currencies[[#This Row],[Country]]&amp;" - "&amp;Currencies[[#This Row],[Currency Name]]&amp;", "&amp;Currencies[[#This Row],[ISO Code]]</f>
        <v>Serbia - Dinar, RSD</v>
      </c>
      <c r="C113" s="5" t="s">
        <v>377</v>
      </c>
      <c r="D113" s="5" t="s">
        <v>377</v>
      </c>
      <c r="E113" s="5" t="s">
        <v>378</v>
      </c>
      <c r="F113" s="5" t="s">
        <v>379</v>
      </c>
      <c r="G113" s="6" t="s">
        <v>380</v>
      </c>
    </row>
    <row r="114" spans="2:7" x14ac:dyDescent="0.25">
      <c r="B114" s="5" t="str">
        <f>Currencies[[#This Row],[Country]]&amp;" - "&amp;Currencies[[#This Row],[Currency Name]]&amp;", "&amp;Currencies[[#This Row],[ISO Code]]</f>
        <v>Seychelles - Rupee, SCR</v>
      </c>
      <c r="C114" s="5" t="s">
        <v>381</v>
      </c>
      <c r="D114" s="5" t="s">
        <v>381</v>
      </c>
      <c r="E114" s="5" t="s">
        <v>242</v>
      </c>
      <c r="F114" s="5" t="s">
        <v>382</v>
      </c>
      <c r="G114" s="6" t="s">
        <v>309</v>
      </c>
    </row>
    <row r="115" spans="2:7" x14ac:dyDescent="0.25">
      <c r="B115" s="5" t="str">
        <f>Currencies[[#This Row],[Country]]&amp;" - "&amp;Currencies[[#This Row],[Currency Name]]&amp;", "&amp;Currencies[[#This Row],[ISO Code]]</f>
        <v>Singapore - Dollar, SGD</v>
      </c>
      <c r="C115" s="5" t="s">
        <v>383</v>
      </c>
      <c r="D115" s="5" t="s">
        <v>383</v>
      </c>
      <c r="E115" s="5" t="s">
        <v>84</v>
      </c>
      <c r="F115" s="5" t="s">
        <v>384</v>
      </c>
      <c r="G115" s="6" t="s">
        <v>85</v>
      </c>
    </row>
    <row r="116" spans="2:7" x14ac:dyDescent="0.25">
      <c r="B116" s="5" t="str">
        <f>Currencies[[#This Row],[Country]]&amp;" - "&amp;Currencies[[#This Row],[Currency Name]]&amp;", "&amp;Currencies[[#This Row],[ISO Code]]</f>
        <v>Slovakia - Euro, EUR</v>
      </c>
      <c r="C116" s="5" t="s">
        <v>385</v>
      </c>
      <c r="D116" s="5" t="s">
        <v>103</v>
      </c>
      <c r="E116" s="5" t="s">
        <v>104</v>
      </c>
      <c r="F116" s="5" t="s">
        <v>105</v>
      </c>
      <c r="G116" s="6" t="s">
        <v>106</v>
      </c>
    </row>
    <row r="117" spans="2:7" x14ac:dyDescent="0.25">
      <c r="B117" s="5" t="str">
        <f>Currencies[[#This Row],[Country]]&amp;" - "&amp;Currencies[[#This Row],[Currency Name]]&amp;", "&amp;Currencies[[#This Row],[ISO Code]]</f>
        <v>Slovenia - Euro, EUR</v>
      </c>
      <c r="C117" s="5" t="s">
        <v>386</v>
      </c>
      <c r="D117" s="5" t="s">
        <v>103</v>
      </c>
      <c r="E117" s="5" t="s">
        <v>104</v>
      </c>
      <c r="F117" s="5" t="s">
        <v>105</v>
      </c>
      <c r="G117" s="6" t="s">
        <v>106</v>
      </c>
    </row>
    <row r="118" spans="2:7" x14ac:dyDescent="0.25">
      <c r="B118" s="5" t="str">
        <f>Currencies[[#This Row],[Country]]&amp;" - "&amp;Currencies[[#This Row],[Currency Name]]&amp;", "&amp;Currencies[[#This Row],[ISO Code]]</f>
        <v>Solomon Islands - Dollar, SBD</v>
      </c>
      <c r="C118" s="5" t="s">
        <v>387</v>
      </c>
      <c r="D118" s="5" t="s">
        <v>387</v>
      </c>
      <c r="E118" s="5" t="s">
        <v>84</v>
      </c>
      <c r="F118" s="5" t="s">
        <v>388</v>
      </c>
      <c r="G118" s="6" t="s">
        <v>85</v>
      </c>
    </row>
    <row r="119" spans="2:7" x14ac:dyDescent="0.25">
      <c r="B119" s="5" t="str">
        <f>Currencies[[#This Row],[Country]]&amp;" - "&amp;Currencies[[#This Row],[Currency Name]]&amp;", "&amp;Currencies[[#This Row],[ISO Code]]</f>
        <v>Somalia - Shilling, SOS</v>
      </c>
      <c r="C119" s="5" t="s">
        <v>389</v>
      </c>
      <c r="D119" s="5" t="s">
        <v>389</v>
      </c>
      <c r="E119" s="5" t="s">
        <v>390</v>
      </c>
      <c r="F119" s="5" t="s">
        <v>391</v>
      </c>
      <c r="G119" s="6" t="s">
        <v>392</v>
      </c>
    </row>
    <row r="120" spans="2:7" x14ac:dyDescent="0.25">
      <c r="B120" s="5" t="str">
        <f>Currencies[[#This Row],[Country]]&amp;" - "&amp;Currencies[[#This Row],[Currency Name]]&amp;", "&amp;Currencies[[#This Row],[ISO Code]]</f>
        <v>South Africa - Rand, ZAR</v>
      </c>
      <c r="C120" s="5" t="s">
        <v>393</v>
      </c>
      <c r="D120" s="5" t="s">
        <v>393</v>
      </c>
      <c r="E120" s="5" t="s">
        <v>394</v>
      </c>
      <c r="F120" s="5" t="s">
        <v>395</v>
      </c>
      <c r="G120" s="6" t="s">
        <v>392</v>
      </c>
    </row>
    <row r="121" spans="2:7" x14ac:dyDescent="0.25">
      <c r="B121" s="5" t="str">
        <f>Currencies[[#This Row],[Country]]&amp;" - "&amp;Currencies[[#This Row],[Currency Name]]&amp;", "&amp;Currencies[[#This Row],[ISO Code]]</f>
        <v>Spain - Euro, EUR</v>
      </c>
      <c r="C121" s="5" t="s">
        <v>396</v>
      </c>
      <c r="D121" s="5" t="s">
        <v>103</v>
      </c>
      <c r="E121" s="5" t="s">
        <v>104</v>
      </c>
      <c r="F121" s="5" t="s">
        <v>105</v>
      </c>
      <c r="G121" s="6" t="s">
        <v>106</v>
      </c>
    </row>
    <row r="122" spans="2:7" x14ac:dyDescent="0.25">
      <c r="B122" s="5" t="str">
        <f>Currencies[[#This Row],[Country]]&amp;" - "&amp;Currencies[[#This Row],[Currency Name]]&amp;", "&amp;Currencies[[#This Row],[ISO Code]]</f>
        <v>Sri Lanka - Rupee, LKR</v>
      </c>
      <c r="C122" s="5" t="s">
        <v>397</v>
      </c>
      <c r="D122" s="5" t="s">
        <v>397</v>
      </c>
      <c r="E122" s="5" t="s">
        <v>242</v>
      </c>
      <c r="F122" s="5" t="s">
        <v>398</v>
      </c>
      <c r="G122" s="6" t="s">
        <v>309</v>
      </c>
    </row>
    <row r="123" spans="2:7" x14ac:dyDescent="0.25">
      <c r="B123" s="5" t="str">
        <f>Currencies[[#This Row],[Country]]&amp;" - "&amp;Currencies[[#This Row],[Currency Name]]&amp;", "&amp;Currencies[[#This Row],[ISO Code]]</f>
        <v>Suriname - Dollar, SRD</v>
      </c>
      <c r="C123" s="5" t="s">
        <v>399</v>
      </c>
      <c r="D123" s="5" t="s">
        <v>399</v>
      </c>
      <c r="E123" s="5" t="s">
        <v>84</v>
      </c>
      <c r="F123" s="5" t="s">
        <v>400</v>
      </c>
      <c r="G123" s="6" t="s">
        <v>85</v>
      </c>
    </row>
    <row r="124" spans="2:7" x14ac:dyDescent="0.25">
      <c r="B124" s="5" t="str">
        <f>Currencies[[#This Row],[Country]]&amp;" - "&amp;Currencies[[#This Row],[Currency Name]]&amp;", "&amp;Currencies[[#This Row],[ISO Code]]</f>
        <v>Sweden - Krona, SEK</v>
      </c>
      <c r="C124" s="5" t="s">
        <v>401</v>
      </c>
      <c r="D124" s="5" t="s">
        <v>401</v>
      </c>
      <c r="E124" s="5" t="s">
        <v>239</v>
      </c>
      <c r="F124" s="5" t="s">
        <v>402</v>
      </c>
      <c r="G124" s="6" t="s">
        <v>183</v>
      </c>
    </row>
    <row r="125" spans="2:7" x14ac:dyDescent="0.25">
      <c r="B125" s="5" t="str">
        <f>Currencies[[#This Row],[Country]]&amp;" - "&amp;Currencies[[#This Row],[Currency Name]]&amp;", "&amp;Currencies[[#This Row],[ISO Code]]</f>
        <v>Switzerland - Franc, CHF</v>
      </c>
      <c r="C125" s="5" t="s">
        <v>403</v>
      </c>
      <c r="D125" s="5" t="s">
        <v>403</v>
      </c>
      <c r="E125" s="5" t="s">
        <v>404</v>
      </c>
      <c r="F125" s="5" t="s">
        <v>405</v>
      </c>
      <c r="G125" s="6" t="s">
        <v>405</v>
      </c>
    </row>
    <row r="126" spans="2:7" x14ac:dyDescent="0.25">
      <c r="B126" s="5" t="str">
        <f>Currencies[[#This Row],[Country]]&amp;" - "&amp;Currencies[[#This Row],[Currency Name]]&amp;", "&amp;Currencies[[#This Row],[ISO Code]]</f>
        <v>Syria - Pound, SYP</v>
      </c>
      <c r="C126" s="5" t="s">
        <v>406</v>
      </c>
      <c r="D126" s="5" t="s">
        <v>406</v>
      </c>
      <c r="E126" s="5" t="s">
        <v>190</v>
      </c>
      <c r="F126" s="5" t="s">
        <v>407</v>
      </c>
      <c r="G126" s="6" t="s">
        <v>192</v>
      </c>
    </row>
    <row r="127" spans="2:7" x14ac:dyDescent="0.25">
      <c r="B127" s="5" t="str">
        <f>Currencies[[#This Row],[Country]]&amp;" - "&amp;Currencies[[#This Row],[Currency Name]]&amp;", "&amp;Currencies[[#This Row],[ISO Code]]</f>
        <v>Taiwan - New Dollar, TWD</v>
      </c>
      <c r="C127" s="5" t="s">
        <v>408</v>
      </c>
      <c r="D127" s="5" t="s">
        <v>408</v>
      </c>
      <c r="E127" s="5" t="s">
        <v>409</v>
      </c>
      <c r="F127" s="5" t="s">
        <v>410</v>
      </c>
      <c r="G127" s="6" t="s">
        <v>411</v>
      </c>
    </row>
    <row r="128" spans="2:7" x14ac:dyDescent="0.25">
      <c r="B128" s="5" t="str">
        <f>Currencies[[#This Row],[Country]]&amp;" - "&amp;Currencies[[#This Row],[Currency Name]]&amp;", "&amp;Currencies[[#This Row],[ISO Code]]</f>
        <v>Thailand - Baht, THB</v>
      </c>
      <c r="C128" s="5" t="s">
        <v>412</v>
      </c>
      <c r="D128" s="5" t="s">
        <v>412</v>
      </c>
      <c r="E128" s="5" t="s">
        <v>413</v>
      </c>
      <c r="F128" s="5" t="s">
        <v>414</v>
      </c>
      <c r="G128" s="6" t="s">
        <v>415</v>
      </c>
    </row>
    <row r="129" spans="2:7" x14ac:dyDescent="0.25">
      <c r="B129" s="5" t="str">
        <f>Currencies[[#This Row],[Country]]&amp;" - "&amp;Currencies[[#This Row],[Currency Name]]&amp;", "&amp;Currencies[[#This Row],[ISO Code]]</f>
        <v>Trinidad and Tobago - Dollar, TTD</v>
      </c>
      <c r="C129" s="5" t="s">
        <v>416</v>
      </c>
      <c r="D129" s="5" t="s">
        <v>416</v>
      </c>
      <c r="E129" s="5" t="s">
        <v>84</v>
      </c>
      <c r="F129" s="5" t="s">
        <v>417</v>
      </c>
      <c r="G129" s="6" t="s">
        <v>418</v>
      </c>
    </row>
    <row r="130" spans="2:7" x14ac:dyDescent="0.25">
      <c r="B130" s="5" t="str">
        <f>Currencies[[#This Row],[Country]]&amp;" - "&amp;Currencies[[#This Row],[Currency Name]]&amp;", "&amp;Currencies[[#This Row],[ISO Code]]</f>
        <v>Turkey - Lira, TRL</v>
      </c>
      <c r="C130" s="5" t="s">
        <v>419</v>
      </c>
      <c r="D130" s="5" t="s">
        <v>419</v>
      </c>
      <c r="E130" s="5" t="s">
        <v>420</v>
      </c>
      <c r="F130" s="5" t="s">
        <v>421</v>
      </c>
      <c r="G130" s="6" t="s">
        <v>422</v>
      </c>
    </row>
    <row r="131" spans="2:7" x14ac:dyDescent="0.25">
      <c r="B131" s="5" t="str">
        <f>Currencies[[#This Row],[Country]]&amp;" - "&amp;Currencies[[#This Row],[Currency Name]]&amp;", "&amp;Currencies[[#This Row],[ISO Code]]</f>
        <v>Tuvalu - Dollar, TVD</v>
      </c>
      <c r="C131" s="5" t="s">
        <v>423</v>
      </c>
      <c r="D131" s="5" t="s">
        <v>423</v>
      </c>
      <c r="E131" s="5" t="s">
        <v>84</v>
      </c>
      <c r="F131" s="5" t="s">
        <v>424</v>
      </c>
      <c r="G131" s="6" t="s">
        <v>85</v>
      </c>
    </row>
    <row r="132" spans="2:7" x14ac:dyDescent="0.25">
      <c r="B132" s="5" t="str">
        <f>Currencies[[#This Row],[Country]]&amp;" - "&amp;Currencies[[#This Row],[Currency Name]]&amp;", "&amp;Currencies[[#This Row],[ISO Code]]</f>
        <v>Ukraine - Hryvna, UAH</v>
      </c>
      <c r="C132" s="5" t="s">
        <v>425</v>
      </c>
      <c r="D132" s="5" t="s">
        <v>425</v>
      </c>
      <c r="E132" s="5" t="s">
        <v>426</v>
      </c>
      <c r="F132" s="5" t="s">
        <v>427</v>
      </c>
      <c r="G132" s="6" t="s">
        <v>428</v>
      </c>
    </row>
    <row r="133" spans="2:7" x14ac:dyDescent="0.25">
      <c r="B133" s="5" t="str">
        <f>Currencies[[#This Row],[Country]]&amp;" - "&amp;Currencies[[#This Row],[Currency Name]]&amp;", "&amp;Currencies[[#This Row],[ISO Code]]</f>
        <v>United Kingdom - Pound, GBP</v>
      </c>
      <c r="C133" s="5" t="s">
        <v>429</v>
      </c>
      <c r="D133" s="5" t="s">
        <v>429</v>
      </c>
      <c r="E133" s="5" t="s">
        <v>190</v>
      </c>
      <c r="F133" s="5" t="s">
        <v>430</v>
      </c>
      <c r="G133" s="6" t="s">
        <v>192</v>
      </c>
    </row>
    <row r="134" spans="2:7" x14ac:dyDescent="0.25">
      <c r="B134" s="5" t="str">
        <f>Currencies[[#This Row],[Country]]&amp;" - "&amp;Currencies[[#This Row],[Currency Name]]&amp;", "&amp;Currencies[[#This Row],[ISO Code]]</f>
        <v>Uruguay - Peso, UYU</v>
      </c>
      <c r="C134" s="5" t="s">
        <v>431</v>
      </c>
      <c r="D134" s="5" t="s">
        <v>431</v>
      </c>
      <c r="E134" s="5" t="s">
        <v>94</v>
      </c>
      <c r="F134" s="5" t="s">
        <v>432</v>
      </c>
      <c r="G134" s="6" t="s">
        <v>433</v>
      </c>
    </row>
    <row r="135" spans="2:7" x14ac:dyDescent="0.25">
      <c r="B135" s="5" t="str">
        <f>Currencies[[#This Row],[Country]]&amp;" - "&amp;Currencies[[#This Row],[Currency Name]]&amp;", "&amp;Currencies[[#This Row],[ISO Code]]</f>
        <v>Uzbekistan - Som, UZS</v>
      </c>
      <c r="C135" s="5" t="s">
        <v>434</v>
      </c>
      <c r="D135" s="5" t="s">
        <v>434</v>
      </c>
      <c r="E135" s="5" t="s">
        <v>279</v>
      </c>
      <c r="F135" s="5" t="s">
        <v>435</v>
      </c>
      <c r="G135" s="6" t="s">
        <v>147</v>
      </c>
    </row>
    <row r="136" spans="2:7" x14ac:dyDescent="0.25">
      <c r="B136" s="5" t="str">
        <f>Currencies[[#This Row],[Country]]&amp;" - "&amp;Currencies[[#This Row],[Currency Name]]&amp;", "&amp;Currencies[[#This Row],[ISO Code]]</f>
        <v>Venezuela - Bolivar Fuerte, VEF</v>
      </c>
      <c r="C136" s="5" t="s">
        <v>436</v>
      </c>
      <c r="D136" s="5" t="s">
        <v>436</v>
      </c>
      <c r="E136" s="5" t="s">
        <v>437</v>
      </c>
      <c r="F136" s="5" t="s">
        <v>438</v>
      </c>
      <c r="G136" s="6" t="s">
        <v>439</v>
      </c>
    </row>
    <row r="137" spans="2:7" x14ac:dyDescent="0.25">
      <c r="B137" s="5" t="str">
        <f>Currencies[[#This Row],[Country]]&amp;" - "&amp;Currencies[[#This Row],[Currency Name]]&amp;", "&amp;Currencies[[#This Row],[ISO Code]]</f>
        <v>Viet Nam - Dong, VND</v>
      </c>
      <c r="C137" s="5" t="s">
        <v>440</v>
      </c>
      <c r="D137" s="5" t="s">
        <v>440</v>
      </c>
      <c r="E137" s="5" t="s">
        <v>441</v>
      </c>
      <c r="F137" s="5" t="s">
        <v>442</v>
      </c>
      <c r="G137" s="6" t="s">
        <v>443</v>
      </c>
    </row>
    <row r="138" spans="2:7" x14ac:dyDescent="0.25">
      <c r="B138" s="5" t="str">
        <f>Currencies[[#This Row],[Country]]&amp;" - "&amp;Currencies[[#This Row],[Currency Name]]&amp;", "&amp;Currencies[[#This Row],[ISO Code]]</f>
        <v>Yemen - Rial, YER</v>
      </c>
      <c r="C138" s="5" t="s">
        <v>444</v>
      </c>
      <c r="D138" s="5" t="s">
        <v>444</v>
      </c>
      <c r="E138" s="5" t="s">
        <v>250</v>
      </c>
      <c r="F138" s="5" t="s">
        <v>445</v>
      </c>
      <c r="G138" s="6" t="s">
        <v>252</v>
      </c>
    </row>
    <row r="139" spans="2:7" x14ac:dyDescent="0.25">
      <c r="B139" s="5" t="str">
        <f>Currencies[[#This Row],[Country]]&amp;" - "&amp;Currencies[[#This Row],[Currency Name]]&amp;", "&amp;Currencies[[#This Row],[ISO Code]]</f>
        <v>Zimbabwe - Dollar, ZWD</v>
      </c>
      <c r="C139" s="5" t="s">
        <v>446</v>
      </c>
      <c r="D139" s="5" t="s">
        <v>446</v>
      </c>
      <c r="E139" s="5" t="s">
        <v>84</v>
      </c>
      <c r="F139" s="5" t="s">
        <v>447</v>
      </c>
      <c r="G139" s="6" t="s">
        <v>448</v>
      </c>
    </row>
  </sheetData>
  <sheetProtection formatCells="0" formatRows="0" sort="0" autoFilter="0" pivotTables="0"/>
  <mergeCells count="1">
    <mergeCell ref="B1:G1"/>
  </mergeCells>
  <hyperlinks>
    <hyperlink ref="B4" r:id="rId1" display="FOREX@" xr:uid="{A810BBED-84EF-4C84-98AA-4F7450EE4694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2469-D3E3-481C-958E-E486EAD9B33B}">
  <sheetPr codeName="Sheet5">
    <tabColor theme="3" tint="0.79998168889431442"/>
  </sheetPr>
  <dimension ref="B1:D6"/>
  <sheetViews>
    <sheetView workbookViewId="0">
      <selection activeCell="B5" sqref="B5"/>
    </sheetView>
  </sheetViews>
  <sheetFormatPr defaultRowHeight="15" x14ac:dyDescent="0.25"/>
  <cols>
    <col min="1" max="1" width="2.42578125" customWidth="1"/>
    <col min="2" max="2" width="62.85546875" bestFit="1" customWidth="1"/>
    <col min="3" max="3" width="2.42578125" customWidth="1"/>
    <col min="4" max="4" width="63.140625" bestFit="1" customWidth="1"/>
    <col min="5" max="5" width="2.42578125" customWidth="1"/>
  </cols>
  <sheetData>
    <row r="1" spans="2:4" ht="45" x14ac:dyDescent="0.25">
      <c r="B1" s="76" t="s">
        <v>463</v>
      </c>
    </row>
    <row r="3" spans="2:4" x14ac:dyDescent="0.25">
      <c r="B3" s="14" t="s">
        <v>449</v>
      </c>
      <c r="D3" s="14" t="s">
        <v>449</v>
      </c>
    </row>
    <row r="4" spans="2:4" x14ac:dyDescent="0.25">
      <c r="B4" s="14" t="s">
        <v>468</v>
      </c>
      <c r="D4" s="14" t="s">
        <v>467</v>
      </c>
    </row>
    <row r="5" spans="2:4" x14ac:dyDescent="0.25">
      <c r="B5" t="s">
        <v>451</v>
      </c>
      <c r="D5" t="s">
        <v>452</v>
      </c>
    </row>
    <row r="6" spans="2:4" x14ac:dyDescent="0.25">
      <c r="B6" t="s">
        <v>453</v>
      </c>
      <c r="D6" t="s">
        <v>454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usts PowerPoint" ma:contentTypeID="0x010100C073D000FDD4074399B6B2E27F56FA3500CA3514DBFCCE1943BB041D9E817D57B6" ma:contentTypeVersion="2" ma:contentTypeDescription="" ma:contentTypeScope="" ma:versionID="33463241bec6c8a93e700951aa2a08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haredContentType xmlns="Microsoft.SharePoint.Taxonomy.ContentTypeSync" SourceId="82bca51d-57e4-4b06-9e14-ec6e1e925780" ContentTypeId="0x010100C073D000FDD4074399B6B2E27F56FA35" PreviousValue="false" LastSyncTimeStamp="2023-04-14T17:18:13.537Z"/>
</file>

<file path=customXml/itemProps1.xml><?xml version="1.0" encoding="utf-8"?>
<ds:datastoreItem xmlns:ds="http://schemas.openxmlformats.org/officeDocument/2006/customXml" ds:itemID="{7B027C5D-156E-486D-A56C-3466F52B1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36DA8E-5520-4932-8294-4C34F2923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D1C1E-8D76-42BA-99BB-1AF5B3B566F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721121B-C75A-4336-872B-83E1F361345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Fee-For-Service Budget</vt:lpstr>
      <vt:lpstr>Travel Detail</vt:lpstr>
      <vt:lpstr>Conferences &amp; Meetings Detail</vt:lpstr>
      <vt:lpstr>Currencies</vt:lpstr>
      <vt:lpstr>Lists &amp; Messages</vt:lpstr>
      <vt:lpstr>Expenses_Breakdown_Message</vt:lpstr>
      <vt:lpstr>'Fee-For-Service Budget'!Print_Area</vt:lpstr>
    </vt:vector>
  </TitlesOfParts>
  <Manager>Bryana Renick</Manager>
  <Company>The Pew Charitable Trusts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CAPS Project Agreement Budget Template</dc:title>
  <dc:subject/>
  <dc:creator>Stephanie Niave</dc:creator>
  <cp:keywords/>
  <dc:description>Version 4.0</dc:description>
  <cp:lastModifiedBy>Stephanie Niave</cp:lastModifiedBy>
  <cp:revision/>
  <cp:lastPrinted>2024-04-10T02:33:51Z</cp:lastPrinted>
  <dcterms:created xsi:type="dcterms:W3CDTF">2020-02-10T16:16:43Z</dcterms:created>
  <dcterms:modified xsi:type="dcterms:W3CDTF">2024-11-12T17:18:04Z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0x010100C073D000FDD4074399B6B2E27F56FA3500CA3514DBFCCE1943BB041D9E817D57B6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