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ew-my.sharepoint.com/personal/ksliwa_pewtrusts_org/Documents/Desktop/"/>
    </mc:Choice>
  </mc:AlternateContent>
  <xr:revisionPtr revIDLastSave="14" documentId="8_{390ECDD4-3E7A-42C6-89EE-0E8FA1A7403F}" xr6:coauthVersionLast="47" xr6:coauthVersionMax="47" xr10:uidLastSave="{5DC65B88-1400-43AE-8AEA-276B39921B7E}"/>
  <bookViews>
    <workbookView xWindow="-110" yWindow="-110" windowWidth="19420" windowHeight="11500" xr2:uid="{AD03E10F-6F56-4BC8-A333-17203A38FBDF}"/>
  </bookViews>
  <sheets>
    <sheet name="Methodology" sheetId="4" r:id="rId1"/>
    <sheet name="2022 State Data" sheetId="3" r:id="rId2"/>
    <sheet name="Net amortization details, 2022" sheetId="6" r:id="rId3"/>
    <sheet name="Fiscal Matrix, 2022"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3" l="1"/>
  <c r="E59" i="3"/>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7" i="6"/>
  <c r="J59" i="3" l="1"/>
  <c r="H59" i="3"/>
  <c r="C59" i="3"/>
  <c r="F59" i="3" s="1"/>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tc={C7C5CE6C-484E-48DA-AC79-4685A50C39F7}</author>
  </authors>
  <commentList>
    <comment ref="H6" authorId="0" shapeId="0" xr:uid="{C7C5CE6C-484E-48DA-AC79-4685A50C39F7}">
      <text>
        <t>[Threaded comment]
Your version of Excel allows you to read this threaded comment; however, any edits to it will get removed if the file is opened in a newer version of Excel. Learn more: https://go.microsoft.com/fwlink/?linkid=870924
Comment:
    Net Amortization Benchmark?</t>
      </text>
    </comment>
  </commentList>
</comments>
</file>

<file path=xl/sharedStrings.xml><?xml version="1.0" encoding="utf-8"?>
<sst xmlns="http://schemas.openxmlformats.org/spreadsheetml/2006/main" count="340" uniqueCount="136">
  <si>
    <t>Methodology</t>
  </si>
  <si>
    <t>About the data:</t>
  </si>
  <si>
    <t>Pew shared the collected data with plan officials to give them an opportunity to review and to provide additional information. This feedback was incorporated into the data presented.</t>
  </si>
  <si>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</si>
  <si>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r>
      <t>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t>
    </r>
    <r>
      <rPr>
        <b/>
        <sz val="11"/>
        <color theme="1"/>
        <rFont val="Arial"/>
        <family val="2"/>
      </rPr>
      <t xml:space="preserve"> </t>
    </r>
    <r>
      <rPr>
        <sz val="11"/>
        <color theme="1"/>
        <rFont val="Arial"/>
        <family val="2"/>
      </rPr>
      <t>plan finances.</t>
    </r>
  </si>
  <si>
    <t>Determination of retirement systems for inclusion in data collection:</t>
  </si>
  <si>
    <t>The pension systems included are those listed in the state CAFR in which the state is a sponsor, administrator, employer, or funder. Local pension systems with no direct state involvement are not included.</t>
  </si>
  <si>
    <t>Net Amortization:</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</si>
  <si>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</si>
  <si>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Calculation of a plan’s net amortization starts with the employer contribution benchmark:</t>
  </si>
  <si>
    <t>Employer contribution benchmark = service cost plus interest on the prior year’s debt minus employee contributions (with interest).</t>
  </si>
  <si>
    <t>Net amortization = employer and other contributions (with interest) minus the employer benchmark.</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</si>
  <si>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</si>
  <si>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</si>
  <si>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To get normal cost, Pew took the “service cost” data from the Schedule of Net Changes in Pension Liability.</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</si>
  <si>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</si>
  <si>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Interest Rate Methodology:</t>
  </si>
  <si>
    <t>For most plans, Pew used the blended rate calculated under new GASB rules for the prior year.</t>
  </si>
  <si>
    <t>The Pew Charitable Trusts</t>
  </si>
  <si>
    <t>Public Sector Retirement Systems</t>
  </si>
  <si>
    <t>Funding and Payment Information</t>
  </si>
  <si>
    <t>Note: All $ figures are in thousands</t>
  </si>
  <si>
    <t>State</t>
  </si>
  <si>
    <t>Liability (Total Pension Liability)</t>
  </si>
  <si>
    <t>Assets (Plan Net Position)</t>
  </si>
  <si>
    <t>Pension Debt (Net Pension Liability)</t>
  </si>
  <si>
    <t>Funded Ratio</t>
  </si>
  <si>
    <t>Funding Rank</t>
  </si>
  <si>
    <t>Net Amortization Benchmark</t>
  </si>
  <si>
    <t>% Contributed</t>
  </si>
  <si>
    <t xml:space="preserve">Net Amortization </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</si>
  <si>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</si>
  <si>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</si>
  <si>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</si>
  <si>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</si>
  <si>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</si>
  <si>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</si>
  <si>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</si>
  <si>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</si>
  <si>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</si>
  <si>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</si>
  <si>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</si>
  <si>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</si>
  <si>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</si>
  <si>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</si>
  <si>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</si>
  <si>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</si>
  <si>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</si>
  <si>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</si>
  <si>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</si>
  <si>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</si>
  <si>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</si>
  <si>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</si>
  <si>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</si>
  <si>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</si>
  <si>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</si>
  <si>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</si>
  <si>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</si>
  <si>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</si>
  <si>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</si>
  <si>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</si>
  <si>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</si>
  <si>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</si>
  <si>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</si>
  <si>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</si>
  <si>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</si>
  <si>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</si>
  <si>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</si>
  <si>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</si>
  <si>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</si>
  <si>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</si>
  <si>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</si>
  <si>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</si>
  <si>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</si>
  <si>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</si>
  <si>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</si>
  <si>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</si>
  <si>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</si>
  <si>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</si>
  <si>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</si>
  <si>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</si>
  <si>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</si>
  <si>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N/A</t>
  </si>
  <si>
    <t>Source: State and pension plan financial reports and actuarial valuations</t>
  </si>
  <si>
    <t>|| For net amortization, positive numbers mean expected progress in paying down pension debt. Negative numbers mean expected growth in pension debt.</t>
  </si>
  <si>
    <t xml:space="preserve">§ The employer contribution benchmark is the contribution level employers need to meet in order to keep pension debt from growing. </t>
  </si>
  <si>
    <t xml:space="preserve">‡ The total expected cost represents the projected increase in the funding gap before taking employer and employee contributions into account. It is equal to the normal cost plus the assumed interest on the unfunded liability. </t>
  </si>
  <si>
    <t xml:space="preserve">† The normal cost refers to the cost of benefits earned by employees in any given year. Also called the service cost. </t>
  </si>
  <si>
    <t>Notes: Numbers may not be exact due to rounding.</t>
  </si>
  <si>
    <t>Net amortization</t>
  </si>
  <si>
    <t>Discount rate</t>
  </si>
  <si>
    <t>Beginning of year net pension liability</t>
  </si>
  <si>
    <t>All figures presented are as reported in public documents or as provided by plan officials. The main data sources used  were the annual comprehensive financial reports (ACFRs) produced by each state and pension plan, actuarial reports and valuations, and other state documents that disclose financial details about public employment retirement systems. In total, Pew collected data for over 230 pension plans.  The data collected included measures of actuarial funding, information on cash flow, and details on the underlying actuarial assumptions and methods.          </t>
  </si>
  <si>
    <t>Details of Net Amortization Calculation</t>
  </si>
  <si>
    <t>Based on actuarial assumptions and methods, the net pension liability (the gap between the total pension liability and the market value of plan assets), is expected to grow annually by the discount rate (the assumed rate of return) used to calculate the liability before taking contributions and new benefits earned into account. Pew calculates the interest on the net pension liability for each plan in its data set. The interest rate listed is the effective interest rate for a state’s aggregate net pension liability that would result in the sum of the interest on each pension plan in that state.</t>
  </si>
  <si>
    <t>Net amortization as a share of payroll</t>
  </si>
  <si>
    <t>2022 State Aggregate Information</t>
  </si>
  <si>
    <t>Note: The above data reflects in information published in The State Pension Funding Gap: 2022 as well as 2022 data released by plans after the end of the data collection period for that report.</t>
  </si>
  <si>
    <t xml:space="preserve">Pew assigns funding data to a year based on the valuation period, rather than when the data are reported. Because of the lags in valuation in many state pension plans, only partial 2023 data are available, and 2022 is the most recent year for which comprehensive data were available for all 50 states. </t>
  </si>
  <si>
    <t>Assumed interest due on 2022 beginning of year debt</t>
  </si>
  <si>
    <t>2022 normal cost</t>
  </si>
  <si>
    <t>2022 total expected cost</t>
  </si>
  <si>
    <t>2022 employee contributions with interest</t>
  </si>
  <si>
    <t>2022 employer contribution benchmark</t>
  </si>
  <si>
    <t>2022 actual employer contributions with interest</t>
  </si>
  <si>
    <t xml:space="preserve">* The assumed rate of return is weighted for the plan in each state by the liability at the beginning of 2022. </t>
  </si>
  <si>
    <t>Actuarial Metrics</t>
  </si>
  <si>
    <t>Plan Financial Metrics</t>
  </si>
  <si>
    <t>Budget Risk Indicators</t>
  </si>
  <si>
    <t>Funded Ratio, 2022</t>
  </si>
  <si>
    <t>Change in Funded Ratio, 2008-2022</t>
  </si>
  <si>
    <t>Employer Cost/Payroll</t>
  </si>
  <si>
    <t>Operating Cash Flow Ratio, 2022</t>
  </si>
  <si>
    <t>Change in OCF</t>
  </si>
  <si>
    <t>Operating Cash Flow Ratio, 2014</t>
  </si>
  <si>
    <t>Net Amortization, 2022</t>
  </si>
  <si>
    <t>Historic Contribution Volatility</t>
  </si>
  <si>
    <t>Assumed Rate of Return</t>
  </si>
  <si>
    <t xml:space="preserve">Normal Cost Sensitivity </t>
  </si>
  <si>
    <t>Positive</t>
  </si>
  <si>
    <t>High</t>
  </si>
  <si>
    <t>Low</t>
  </si>
  <si>
    <t>Mid</t>
  </si>
  <si>
    <t>Negative</t>
  </si>
  <si>
    <r>
      <t xml:space="preserve">Notes: Pew's measure of contribution adequacy tests whether employer and employee contributions are sufficient to keep pension debt </t>
    </r>
    <r>
      <rPr>
        <b/>
        <sz val="11"/>
        <rFont val="Calibri"/>
        <family val="2"/>
        <scheme val="minor"/>
      </rPr>
      <t>Stable</t>
    </r>
    <r>
      <rPr>
        <sz val="11"/>
        <rFont val="Calibri"/>
        <family val="2"/>
        <scheme val="minor"/>
      </rPr>
      <t xml:space="preserve"> or to make progress in paying down unfunded liabilities through </t>
    </r>
    <r>
      <rPr>
        <b/>
        <sz val="11"/>
        <rFont val="Calibri"/>
        <family val="2"/>
        <scheme val="minor"/>
      </rPr>
      <t>Positive</t>
    </r>
    <r>
      <rPr>
        <sz val="11"/>
        <rFont val="Calibri"/>
        <family val="2"/>
        <scheme val="minor"/>
      </rPr>
      <t xml:space="preserve"> amortization. States falling short of that minimum threshold have </t>
    </r>
    <r>
      <rPr>
        <b/>
        <sz val="11"/>
        <rFont val="Calibri"/>
        <family val="2"/>
        <scheme val="minor"/>
      </rPr>
      <t>Negative</t>
    </r>
    <r>
      <rPr>
        <sz val="11"/>
        <rFont val="Calibri"/>
        <family val="2"/>
        <scheme val="minor"/>
      </rPr>
      <t xml:space="preserve"> amortization. Historic contribution volatility measures that gap between the highest employer contribution rate and the lowest over the period from 2008 through 2022. Higher values indicate employer costs have been less stable over that period. Normal cost sensitivity offers a measure of how uncertain the cost of benefits earned by newly hired workers is expected to be, based on the level of benefit, the assumed rate of return, and the presence or absence of tools to manage and mitigate risk in the plan design. This is a relative measure based on practices across the 50 states.</t>
    </r>
  </si>
  <si>
    <t>Sources: Annual comprehensive financial reports, actuarial reports and valuations, or other public documents, or as provided by plan officials.</t>
  </si>
  <si>
    <t>Fiscal Stability Matrix</t>
  </si>
  <si>
    <t>Stable</t>
  </si>
  <si>
    <t>Column1</t>
  </si>
  <si>
    <t>Column2</t>
  </si>
  <si>
    <t>Column3</t>
  </si>
  <si>
    <t>Column4</t>
  </si>
  <si>
    <t>Column5</t>
  </si>
  <si>
    <t>Column6</t>
  </si>
  <si>
    <t>Column7</t>
  </si>
  <si>
    <t>Column8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</si>
</sst>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indexed="8"/>
      <name val="Arial"/>
      <family val="2"/>
    </font>
    <font>
      <sz val="11"/>
      <color indexed="8"/>
      <name val="Arial"/>
      <family val="2"/>
    </font>
    <font>
      <b/>
      <sz val="11"/>
      <color theme="0"/>
      <name val="Arial"/>
      <family val="2"/>
    </font>
    <font>
      <i/>
      <sz val="11"/>
      <color theme="1"/>
      <name val="Arial"/>
      <family val="2"/>
    </font>
    <font>
      <sz val="11"/>
      <color rgb="FF1F497D"/>
      <name val="Arial"/>
      <family val="2"/>
    </font>
    <font>
      <sz val="11"/>
      <color theme="1"/>
      <name val="Calibri"/>
      <family val="2"/>
      <charset val="1"/>
    </font>
    <font>
      <sz val="11"/>
      <color theme="0"/>
      <name val="Arial"/>
      <family val="2"/>
    </font>
    <font>
      <sz val="8"/>
      <name val="Arial"/>
      <family val="2"/>
    </font>
    <font>
      <sz val="11"/>
      <color rgb="FF000000"/>
      <name val="Arial"/>
      <family val="2"/>
    </font>
    <font>
      <i/>
      <sz val="11"/>
      <color rgb="FF000000"/>
      <name val="Arial"/>
      <family val="2"/>
    </font>
    <font>
      <b/>
      <sz val="11"/>
      <color rgb="FFFFFFFF"/>
      <name val="Calibri"/>
      <family val="2"/>
      <scheme val="minor"/>
    </font>
    <font>
      <b/>
      <sz val="11"/>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rgb="FF4A66AC"/>
        <bgColor rgb="FF000000"/>
      </patternFill>
    </fill>
    <fill>
      <patternFill patternType="solid">
        <fgColor rgb="FF8FA2CF"/>
        <bgColor rgb="FF000000"/>
      </patternFill>
    </fill>
  </fills>
  <borders count="17">
    <border>
      <left/>
      <right/>
      <top/>
      <bottom/>
      <diagonal/>
    </border>
    <border>
      <left/>
      <right/>
      <top style="thin">
        <color indexed="22"/>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indexed="22"/>
      </left>
      <right/>
      <top style="thin">
        <color indexed="22"/>
      </top>
      <bottom/>
      <diagonal/>
    </border>
    <border>
      <left style="thin">
        <color indexed="22"/>
      </left>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4" fillId="0" borderId="0"/>
  </cellStyleXfs>
  <cellXfs count="57">
    <xf numFmtId="0" fontId="0" fillId="0" borderId="0" xfId="0"/>
    <xf numFmtId="0" fontId="2" fillId="0" borderId="0" xfId="0" applyFont="1"/>
    <xf numFmtId="0" fontId="3" fillId="0" borderId="0" xfId="0" applyFont="1"/>
    <xf numFmtId="0" fontId="2" fillId="0" borderId="0" xfId="0" quotePrefix="1" applyFont="1"/>
    <xf numFmtId="0" fontId="6" fillId="2" borderId="4" xfId="0" applyFont="1" applyFill="1" applyBorder="1" applyAlignment="1">
      <alignment horizontal="center" wrapText="1"/>
    </xf>
    <xf numFmtId="0" fontId="6" fillId="2" borderId="8" xfId="0" applyFont="1" applyFill="1" applyBorder="1" applyAlignment="1">
      <alignment horizontal="center" wrapText="1"/>
    </xf>
    <xf numFmtId="165" fontId="6" fillId="2" borderId="8" xfId="1" applyNumberFormat="1" applyFont="1" applyFill="1" applyBorder="1" applyAlignment="1">
      <alignment horizontal="center" wrapText="1"/>
    </xf>
    <xf numFmtId="0" fontId="6" fillId="2" borderId="7" xfId="0" applyFont="1" applyFill="1" applyBorder="1"/>
    <xf numFmtId="0" fontId="3" fillId="0" borderId="0" xfId="0" applyFont="1" applyAlignment="1">
      <alignment horizontal="center"/>
    </xf>
    <xf numFmtId="0" fontId="7" fillId="0" borderId="0" xfId="0" applyFont="1"/>
    <xf numFmtId="0" fontId="2" fillId="0" borderId="0" xfId="0" quotePrefix="1" applyFont="1" applyAlignment="1">
      <alignment horizontal="left"/>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vertical="center" wrapText="1"/>
    </xf>
    <xf numFmtId="0" fontId="8"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wrapText="1"/>
    </xf>
    <xf numFmtId="0" fontId="9" fillId="0" borderId="0" xfId="0" applyFont="1"/>
    <xf numFmtId="164" fontId="0" fillId="0" borderId="0" xfId="0" applyNumberFormat="1"/>
    <xf numFmtId="164" fontId="2" fillId="0" borderId="0" xfId="0" applyNumberFormat="1" applyFont="1"/>
    <xf numFmtId="0" fontId="11" fillId="0" borderId="0" xfId="0" applyFont="1" applyAlignment="1">
      <alignment vertical="center"/>
    </xf>
    <xf numFmtId="165" fontId="2" fillId="0" borderId="0" xfId="1" applyNumberFormat="1" applyFont="1"/>
    <xf numFmtId="9" fontId="0" fillId="0" borderId="0" xfId="0" applyNumberFormat="1"/>
    <xf numFmtId="10" fontId="0" fillId="0" borderId="0" xfId="0" applyNumberFormat="1"/>
    <xf numFmtId="0" fontId="10" fillId="3" borderId="0" xfId="0" applyFont="1" applyFill="1" applyAlignment="1">
      <alignment wrapText="1"/>
    </xf>
    <xf numFmtId="0" fontId="10" fillId="3" borderId="0" xfId="0" applyFont="1" applyFill="1" applyAlignment="1">
      <alignment horizontal="center" wrapText="1"/>
    </xf>
    <xf numFmtId="9" fontId="2" fillId="0" borderId="0" xfId="1" applyFont="1"/>
    <xf numFmtId="0" fontId="2" fillId="0" borderId="0" xfId="0" applyFont="1" applyAlignment="1">
      <alignment horizontal="left" wrapText="1"/>
    </xf>
    <xf numFmtId="0" fontId="12" fillId="0" borderId="0" xfId="0" applyFont="1" applyAlignment="1">
      <alignment vertical="center"/>
    </xf>
    <xf numFmtId="0" fontId="13" fillId="0" borderId="0" xfId="0" applyFont="1" applyAlignment="1">
      <alignment vertical="center"/>
    </xf>
    <xf numFmtId="0" fontId="14" fillId="4" borderId="9" xfId="0" applyFont="1" applyFill="1" applyBorder="1" applyAlignment="1">
      <alignment horizontal="center"/>
    </xf>
    <xf numFmtId="0" fontId="15" fillId="5" borderId="13" xfId="0" applyFont="1" applyFill="1" applyBorder="1" applyAlignment="1">
      <alignment horizontal="center" vertical="top" wrapText="1"/>
    </xf>
    <xf numFmtId="0" fontId="15" fillId="5" borderId="14" xfId="0" applyFont="1" applyFill="1" applyBorder="1" applyAlignment="1">
      <alignment horizontal="center" vertical="top" wrapText="1"/>
    </xf>
    <xf numFmtId="0" fontId="15" fillId="5" borderId="15" xfId="0" applyFont="1" applyFill="1" applyBorder="1" applyAlignment="1">
      <alignment horizontal="center" vertical="top" wrapText="1"/>
    </xf>
    <xf numFmtId="0" fontId="15" fillId="5" borderId="16" xfId="0" applyFont="1" applyFill="1" applyBorder="1" applyAlignment="1">
      <alignment horizontal="center" vertical="top" wrapText="1"/>
    </xf>
    <xf numFmtId="0" fontId="16" fillId="0" borderId="0" xfId="0" applyFont="1" applyAlignment="1">
      <alignment horizontal="left" vertical="top"/>
    </xf>
    <xf numFmtId="0" fontId="17" fillId="0" borderId="0" xfId="0" applyFont="1"/>
    <xf numFmtId="10" fontId="17" fillId="0" borderId="0" xfId="0" applyNumberFormat="1" applyFont="1"/>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2" fillId="0" borderId="7" xfId="0" applyFont="1" applyBorder="1"/>
    <xf numFmtId="164" fontId="5" fillId="0" borderId="5" xfId="2" applyNumberFormat="1" applyFont="1" applyBorder="1" applyAlignment="1">
      <alignment horizontal="right" wrapText="1"/>
    </xf>
    <xf numFmtId="9" fontId="5" fillId="0" borderId="5" xfId="1" applyFont="1" applyFill="1" applyBorder="1" applyAlignment="1">
      <alignment horizontal="right" wrapText="1"/>
    </xf>
    <xf numFmtId="0" fontId="2" fillId="0" borderId="6" xfId="0" applyFont="1" applyBorder="1"/>
    <xf numFmtId="165" fontId="5" fillId="0" borderId="5" xfId="1" applyNumberFormat="1" applyFont="1" applyFill="1" applyBorder="1" applyAlignment="1">
      <alignment horizontal="right" wrapText="1"/>
    </xf>
    <xf numFmtId="164" fontId="5" fillId="0" borderId="4" xfId="2" applyNumberFormat="1" applyFont="1" applyBorder="1" applyAlignment="1">
      <alignment horizontal="right" wrapText="1"/>
    </xf>
    <xf numFmtId="0" fontId="3" fillId="0" borderId="3" xfId="0" applyFont="1" applyBorder="1"/>
    <xf numFmtId="164" fontId="3" fillId="0" borderId="1" xfId="0" applyNumberFormat="1" applyFont="1" applyBorder="1"/>
    <xf numFmtId="165" fontId="3" fillId="0" borderId="1" xfId="1" applyNumberFormat="1" applyFont="1" applyFill="1" applyBorder="1"/>
    <xf numFmtId="0" fontId="3" fillId="0" borderId="2" xfId="0" applyFont="1" applyBorder="1"/>
    <xf numFmtId="10" fontId="3" fillId="0" borderId="0" xfId="0" applyNumberFormat="1" applyFont="1"/>
  </cellXfs>
  <cellStyles count="3">
    <cellStyle name="Normal" xfId="0" builtinId="0"/>
    <cellStyle name="Normal_Sheet1" xfId="2" xr:uid="{1B34AC7A-182D-4CB2-B56A-338A0F14F5DA}"/>
    <cellStyle name="Percent" xfId="1" builtinId="5"/>
  </cellStyles>
  <dxfs count="25">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numFmt numFmtId="14" formatCode="0.00%"/>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dxf>
    <dxf>
      <font>
        <b/>
        <i val="0"/>
        <strike val="0"/>
        <condense val="0"/>
        <extend val="0"/>
        <outline val="0"/>
        <shadow val="0"/>
        <u val="none"/>
        <vertAlign val="baseline"/>
        <sz val="11"/>
        <color rgb="FFFFFFFF"/>
        <name val="Calibri"/>
        <family val="2"/>
        <scheme val="minor"/>
      </font>
      <fill>
        <patternFill patternType="solid">
          <fgColor rgb="FF000000"/>
          <bgColor rgb="FF4A66AC"/>
        </patternFill>
      </fill>
      <alignment horizontal="center" vertical="center" textRotation="0" wrapText="1" indent="0" justifyLastLine="0" shrinkToFit="0" readingOrder="0"/>
    </dxf>
    <dxf>
      <numFmt numFmtId="164" formatCode="&quot;$&quot;#,##0"/>
    </dxf>
    <dxf>
      <numFmt numFmtId="13" formatCode="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4" formatCode="0.00%"/>
    </dxf>
    <dxf>
      <numFmt numFmtId="164" formatCode="&quot;$&quot;#,##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theme="4"/>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lijah Gullett" id="{0828FA58-8740-4707-9471-5A6A201168DB}" userId="S::mgullett@pewtrusts.org::7096ef8c-3671-482d-9460-f29ee3f5b08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643A64-EF57-495F-B986-C4D94D08E386}" name="Table2" displayName="Table2" ref="A6:K56" totalsRowShown="0" headerRowDxfId="24">
  <tableColumns count="11">
    <tableColumn id="1" xr3:uid="{E50E39E0-4AC1-4A8D-8F99-C55354EE88E1}" name="State" dataDxfId="23"/>
    <tableColumn id="2" xr3:uid="{1F6D3112-1E0A-4CC6-83A0-8B2F6E3B7CFF}" name="Beginning of year net pension liability" dataDxfId="22"/>
    <tableColumn id="3" xr3:uid="{CB283061-F3D8-4A32-9158-5887E3131AA8}" name="Discount rate" dataDxfId="21"/>
    <tableColumn id="4" xr3:uid="{E26A6908-897E-4ADD-9342-E86B6F512A05}" name="Assumed interest due on 2022 beginning of year debt" dataDxfId="20"/>
    <tableColumn id="5" xr3:uid="{EE71ED9E-5C2D-434E-810B-2957B78FB2A6}" name="2022 normal cost" dataDxfId="19"/>
    <tableColumn id="6" xr3:uid="{68F0FB4E-57D6-4408-8E82-62EF35A1FAF8}" name="2022 total expected cost" dataDxfId="18"/>
    <tableColumn id="7" xr3:uid="{7839D98A-B971-4EF4-9A3C-102C5E764CA8}" name="2022 employee contributions with interest" dataDxfId="17"/>
    <tableColumn id="8" xr3:uid="{3B5CB211-CE13-42EF-A36F-114ED0CD7320}" name="2022 employer contribution benchmark" dataDxfId="16"/>
    <tableColumn id="9" xr3:uid="{45757C24-7445-40F8-943D-345AA9EFEB5E}" name="2022 actual employer contributions with interest" dataDxfId="15"/>
    <tableColumn id="10" xr3:uid="{B3261E93-37D8-4B37-8671-B1BDCD8305F3}" name="Net amortization as a share of payroll" dataDxfId="14"/>
    <tableColumn id="11" xr3:uid="{EE84F290-5384-4736-A2EC-E6C0B7E92191}" name="Net amortization"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D3C8D6-5B97-41B7-905D-40AB887B70E9}" name="Table1" displayName="Table1" ref="A6:K57" totalsRowShown="0" headerRowDxfId="12" dataDxfId="11">
  <autoFilter ref="A6:K57" xr:uid="{79D3C8D6-5B97-41B7-905D-40AB887B70E9}"/>
  <tableColumns count="11">
    <tableColumn id="1" xr3:uid="{F52C50A0-846D-417F-BF9B-4891AC0656C1}" name="Column1" dataDxfId="10"/>
    <tableColumn id="2" xr3:uid="{736C44CC-89C1-42BA-9DC1-214A2AEF3B01}" name="Actuarial Metrics" dataDxfId="9"/>
    <tableColumn id="3" xr3:uid="{7AEB599C-DA7C-4281-8833-4A66B9C83FE0}" name="Column2" dataDxfId="8"/>
    <tableColumn id="4" xr3:uid="{9798B67D-8CD6-4B66-95C4-54416CFA8C37}" name="Column3" dataDxfId="7"/>
    <tableColumn id="5" xr3:uid="{E903E5ED-F398-4A0E-B2BF-3104D889D7E2}" name="Plan Financial Metrics" dataDxfId="6"/>
    <tableColumn id="6" xr3:uid="{A25A342A-8A9A-493C-BC6F-A2C5F7DE7387}" name="Column4" dataDxfId="5"/>
    <tableColumn id="7" xr3:uid="{E9B0C9E1-7AB7-4D1C-8325-6D7BED2483B5}" name="Column5" dataDxfId="4"/>
    <tableColumn id="8" xr3:uid="{E5F2EBBB-2F2C-4DFD-A2E0-292F081D02E4}" name="Column6" dataDxfId="3"/>
    <tableColumn id="9" xr3:uid="{256A0D11-ED7D-4FD1-AA37-FB33B62D3B04}" name="Budget Risk Indicators" dataDxfId="2"/>
    <tableColumn id="10" xr3:uid="{619A6C8D-A1BD-4FAA-9AC7-C1759F471DEE}" name="Column7" dataDxfId="1"/>
    <tableColumn id="11" xr3:uid="{589BE02A-92C3-48E9-85BF-D9239FCF283B}" name="Column8"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 dT="2024-08-12T16:08:39.54" personId="{0828FA58-8740-4707-9471-5A6A201168DB}" id="{C7C5CE6C-484E-48DA-AC79-4685A50C39F7}">
    <text>Net Amortization Benchmark?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4CAE1-B70F-40B7-BF8E-E4276E80B3D7}">
  <dimension ref="A1:Y70"/>
  <sheetViews>
    <sheetView tabSelected="1" zoomScaleNormal="100" workbookViewId="0">
      <selection activeCell="B5" sqref="B5"/>
    </sheetView>
  </sheetViews>
  <sheetFormatPr defaultColWidth="9.08984375" defaultRowHeight="14" x14ac:dyDescent="0.3"/>
  <cols>
    <col min="1" max="1" width="28.54296875" style="1" customWidth="1"/>
    <col min="2" max="2" width="214" style="1" customWidth="1"/>
    <col min="3" max="16384" width="9.08984375" style="1"/>
  </cols>
  <sheetData>
    <row r="1" spans="1:25" x14ac:dyDescent="0.3">
      <c r="A1" s="18" t="s">
        <v>0</v>
      </c>
    </row>
    <row r="2" spans="1:25" x14ac:dyDescent="0.3">
      <c r="A2" s="20"/>
    </row>
    <row r="3" spans="1:25" ht="42" x14ac:dyDescent="0.3">
      <c r="A3" s="15" t="s">
        <v>1</v>
      </c>
      <c r="B3" s="16" t="s">
        <v>92</v>
      </c>
      <c r="C3" s="16"/>
      <c r="D3" s="16"/>
      <c r="E3" s="16"/>
      <c r="F3" s="16"/>
      <c r="G3" s="16"/>
      <c r="H3" s="16"/>
      <c r="I3" s="16"/>
      <c r="J3" s="16"/>
      <c r="K3" s="16"/>
      <c r="L3" s="16"/>
      <c r="M3" s="16"/>
      <c r="N3" s="16"/>
      <c r="O3" s="16"/>
      <c r="P3" s="16"/>
      <c r="Q3" s="16"/>
      <c r="R3" s="16"/>
      <c r="S3" s="16"/>
      <c r="T3" s="16"/>
      <c r="U3" s="16"/>
      <c r="V3" s="16"/>
      <c r="W3" s="16"/>
      <c r="X3" s="16"/>
      <c r="Y3" s="16"/>
    </row>
    <row r="4" spans="1:25" x14ac:dyDescent="0.3">
      <c r="A4" s="15"/>
      <c r="B4" s="16" t="s">
        <v>2</v>
      </c>
      <c r="C4" s="16"/>
      <c r="D4" s="16"/>
      <c r="E4" s="16"/>
      <c r="F4" s="16"/>
      <c r="G4" s="16"/>
      <c r="H4" s="16"/>
      <c r="I4" s="16"/>
      <c r="J4" s="16"/>
      <c r="K4" s="16"/>
      <c r="L4" s="16"/>
      <c r="M4" s="16"/>
      <c r="N4" s="16"/>
      <c r="O4" s="16"/>
      <c r="P4" s="16"/>
      <c r="Q4" s="16"/>
      <c r="R4" s="16"/>
      <c r="S4" s="16"/>
      <c r="T4" s="16"/>
      <c r="U4" s="16"/>
      <c r="V4" s="16"/>
      <c r="W4" s="16"/>
      <c r="X4" s="16"/>
      <c r="Y4" s="16"/>
    </row>
    <row r="5" spans="1:25" ht="28" x14ac:dyDescent="0.3">
      <c r="B5" s="16" t="s">
        <v>98</v>
      </c>
    </row>
    <row r="6" spans="1:25" ht="28" x14ac:dyDescent="0.3">
      <c r="A6" s="20"/>
      <c r="B6" s="16" t="s">
        <v>3</v>
      </c>
    </row>
    <row r="7" spans="1:25" ht="28" x14ac:dyDescent="0.3">
      <c r="B7" s="16" t="s">
        <v>4</v>
      </c>
      <c r="C7" s="16"/>
      <c r="D7" s="16"/>
      <c r="E7" s="16"/>
      <c r="F7" s="16"/>
      <c r="G7" s="16"/>
      <c r="H7" s="16"/>
      <c r="I7" s="16"/>
      <c r="J7" s="16"/>
      <c r="K7" s="16"/>
      <c r="L7" s="16"/>
      <c r="M7" s="16"/>
      <c r="N7" s="16"/>
      <c r="O7" s="16"/>
      <c r="P7" s="16"/>
      <c r="Q7" s="16"/>
      <c r="R7" s="16"/>
      <c r="S7" s="16"/>
      <c r="T7" s="16"/>
      <c r="U7" s="16"/>
      <c r="V7" s="16"/>
      <c r="W7" s="16"/>
      <c r="X7" s="16"/>
      <c r="Y7" s="16"/>
    </row>
    <row r="8" spans="1:25" x14ac:dyDescent="0.3">
      <c r="A8" s="20"/>
    </row>
    <row r="9" spans="1:25" ht="42" x14ac:dyDescent="0.3">
      <c r="A9" s="21" t="s">
        <v>5</v>
      </c>
      <c r="B9" s="16" t="s">
        <v>6</v>
      </c>
    </row>
    <row r="10" spans="1:25" x14ac:dyDescent="0.3">
      <c r="A10" s="20"/>
    </row>
    <row r="11" spans="1:25" ht="28" x14ac:dyDescent="0.3">
      <c r="A11" s="18" t="s">
        <v>7</v>
      </c>
      <c r="B11" s="32" t="s">
        <v>8</v>
      </c>
    </row>
    <row r="12" spans="1:25" x14ac:dyDescent="0.3">
      <c r="A12" s="18"/>
      <c r="B12" s="11"/>
    </row>
    <row r="13" spans="1:25" x14ac:dyDescent="0.3">
      <c r="A13" s="18"/>
      <c r="B13" s="19" t="s">
        <v>9</v>
      </c>
    </row>
    <row r="14" spans="1:25" x14ac:dyDescent="0.3">
      <c r="A14" s="18"/>
      <c r="B14" s="19"/>
    </row>
    <row r="15" spans="1:25" x14ac:dyDescent="0.3">
      <c r="B15" s="16" t="s">
        <v>10</v>
      </c>
    </row>
    <row r="16" spans="1:25" x14ac:dyDescent="0.3">
      <c r="B16" s="16"/>
    </row>
    <row r="17" spans="1:25" x14ac:dyDescent="0.3">
      <c r="B17" s="16" t="s">
        <v>11</v>
      </c>
    </row>
    <row r="18" spans="1:25" x14ac:dyDescent="0.3">
      <c r="A18" s="19"/>
      <c r="C18" s="16"/>
      <c r="D18" s="16"/>
      <c r="E18" s="16"/>
      <c r="F18" s="16"/>
      <c r="G18" s="16"/>
      <c r="H18" s="16"/>
      <c r="I18" s="16"/>
      <c r="J18" s="16"/>
      <c r="K18" s="16"/>
      <c r="L18" s="16"/>
      <c r="M18" s="16"/>
      <c r="N18" s="16"/>
      <c r="O18" s="16"/>
      <c r="P18" s="16"/>
      <c r="Q18" s="16"/>
      <c r="R18" s="16"/>
      <c r="S18" s="16"/>
      <c r="T18" s="16"/>
      <c r="U18" s="16"/>
      <c r="V18" s="16"/>
      <c r="W18" s="16"/>
      <c r="X18" s="16"/>
      <c r="Y18" s="16"/>
    </row>
    <row r="19" spans="1:25" ht="28" x14ac:dyDescent="0.3">
      <c r="B19" s="16" t="s">
        <v>12</v>
      </c>
    </row>
    <row r="20" spans="1:25" x14ac:dyDescent="0.3">
      <c r="A20" s="19"/>
      <c r="C20" s="16"/>
      <c r="D20" s="16"/>
      <c r="E20" s="16"/>
      <c r="F20" s="16"/>
      <c r="G20" s="16"/>
      <c r="H20" s="16"/>
      <c r="I20" s="16"/>
      <c r="J20" s="16"/>
      <c r="K20" s="16"/>
      <c r="L20" s="16"/>
      <c r="M20" s="16"/>
      <c r="N20" s="16"/>
      <c r="O20" s="16"/>
      <c r="P20" s="16"/>
      <c r="Q20" s="16"/>
      <c r="R20" s="16"/>
      <c r="S20" s="16"/>
      <c r="T20" s="16"/>
      <c r="U20" s="16"/>
      <c r="V20" s="16"/>
      <c r="W20" s="16"/>
      <c r="X20" s="16"/>
      <c r="Y20" s="16"/>
    </row>
    <row r="21" spans="1:25" ht="28" x14ac:dyDescent="0.3">
      <c r="B21" s="16" t="s">
        <v>13</v>
      </c>
    </row>
    <row r="22" spans="1:25" x14ac:dyDescent="0.3">
      <c r="A22" s="19"/>
    </row>
    <row r="23" spans="1:25" x14ac:dyDescent="0.3">
      <c r="B23" s="16" t="s">
        <v>14</v>
      </c>
    </row>
    <row r="24" spans="1:25" x14ac:dyDescent="0.3">
      <c r="A24" s="19"/>
      <c r="C24" s="16"/>
      <c r="D24" s="16"/>
      <c r="E24" s="16"/>
      <c r="F24" s="16"/>
      <c r="G24" s="16"/>
      <c r="H24" s="16"/>
      <c r="I24" s="16"/>
      <c r="J24" s="16"/>
      <c r="K24" s="16"/>
      <c r="L24" s="16"/>
      <c r="M24" s="16"/>
      <c r="N24" s="16"/>
      <c r="O24" s="16"/>
      <c r="P24" s="16"/>
      <c r="Q24" s="16"/>
      <c r="R24" s="16"/>
      <c r="S24" s="16"/>
      <c r="T24" s="16"/>
      <c r="U24" s="16"/>
      <c r="V24" s="16"/>
      <c r="W24" s="16"/>
      <c r="X24" s="16"/>
      <c r="Y24" s="16"/>
    </row>
    <row r="25" spans="1:25" ht="28" x14ac:dyDescent="0.3">
      <c r="B25" s="16" t="s">
        <v>15</v>
      </c>
    </row>
    <row r="26" spans="1:25" x14ac:dyDescent="0.3">
      <c r="A26" s="19"/>
    </row>
    <row r="27" spans="1:25" x14ac:dyDescent="0.3">
      <c r="A27" s="18" t="s">
        <v>16</v>
      </c>
      <c r="B27" s="16" t="s">
        <v>17</v>
      </c>
      <c r="C27" s="16"/>
      <c r="D27" s="16"/>
      <c r="E27" s="16"/>
      <c r="F27" s="16"/>
      <c r="G27" s="16"/>
      <c r="H27" s="16"/>
      <c r="I27" s="16"/>
      <c r="J27" s="16"/>
      <c r="K27" s="16"/>
      <c r="L27" s="16"/>
      <c r="M27" s="16"/>
      <c r="N27" s="16"/>
      <c r="O27" s="16"/>
      <c r="P27" s="16"/>
      <c r="Q27" s="16"/>
      <c r="R27" s="16"/>
      <c r="S27" s="16"/>
      <c r="T27" s="16"/>
      <c r="U27" s="16"/>
      <c r="V27" s="16"/>
      <c r="W27" s="16"/>
      <c r="X27" s="16"/>
      <c r="Y27" s="16"/>
    </row>
    <row r="29" spans="1:25" ht="42" x14ac:dyDescent="0.3">
      <c r="A29" s="17"/>
      <c r="B29" s="16" t="s">
        <v>94</v>
      </c>
    </row>
    <row r="30" spans="1:25" x14ac:dyDescent="0.3">
      <c r="A30" s="17"/>
      <c r="B30" s="16"/>
    </row>
    <row r="32" spans="1:25" x14ac:dyDescent="0.3">
      <c r="A32" s="2"/>
    </row>
    <row r="35" spans="1:2" x14ac:dyDescent="0.3">
      <c r="A35" s="15"/>
      <c r="B35" s="12"/>
    </row>
    <row r="36" spans="1:2" x14ac:dyDescent="0.3">
      <c r="A36" s="15"/>
      <c r="B36" s="12"/>
    </row>
    <row r="37" spans="1:2" x14ac:dyDescent="0.3">
      <c r="A37" s="14"/>
      <c r="B37" s="14"/>
    </row>
    <row r="38" spans="1:2" x14ac:dyDescent="0.3">
      <c r="A38" s="13"/>
      <c r="B38" s="12"/>
    </row>
    <row r="39" spans="1:2" x14ac:dyDescent="0.3">
      <c r="A39" s="14"/>
      <c r="B39" s="14"/>
    </row>
    <row r="40" spans="1:2" x14ac:dyDescent="0.3">
      <c r="A40" s="13"/>
      <c r="B40" s="12"/>
    </row>
    <row r="42" spans="1:2" x14ac:dyDescent="0.3">
      <c r="A42" s="2"/>
    </row>
    <row r="43" spans="1:2" x14ac:dyDescent="0.3">
      <c r="B43" s="11"/>
    </row>
    <row r="45" spans="1:2" x14ac:dyDescent="0.3">
      <c r="A45" s="2"/>
    </row>
    <row r="46" spans="1:2" x14ac:dyDescent="0.3">
      <c r="B46" s="11"/>
    </row>
    <row r="48" spans="1:2" x14ac:dyDescent="0.3">
      <c r="A48" s="2"/>
    </row>
    <row r="49" spans="1:2" x14ac:dyDescent="0.3">
      <c r="B49" s="11"/>
    </row>
    <row r="51" spans="1:2" x14ac:dyDescent="0.3">
      <c r="A51" s="2"/>
    </row>
    <row r="52" spans="1:2" x14ac:dyDescent="0.3">
      <c r="B52" s="11"/>
    </row>
    <row r="54" spans="1:2" x14ac:dyDescent="0.3">
      <c r="A54" s="2"/>
    </row>
    <row r="55" spans="1:2" x14ac:dyDescent="0.3">
      <c r="B55" s="11"/>
    </row>
    <row r="57" spans="1:2" x14ac:dyDescent="0.3">
      <c r="A57" s="2"/>
    </row>
    <row r="58" spans="1:2" x14ac:dyDescent="0.3">
      <c r="B58" s="11"/>
    </row>
    <row r="60" spans="1:2" x14ac:dyDescent="0.3">
      <c r="A60" s="2"/>
    </row>
    <row r="61" spans="1:2" x14ac:dyDescent="0.3">
      <c r="B61" s="11"/>
    </row>
    <row r="63" spans="1:2" x14ac:dyDescent="0.3">
      <c r="A63" s="2"/>
    </row>
    <row r="64" spans="1:2" x14ac:dyDescent="0.3">
      <c r="B64" s="11"/>
    </row>
    <row r="66" spans="1:2" x14ac:dyDescent="0.3">
      <c r="A66" s="2"/>
    </row>
    <row r="67" spans="1:2" x14ac:dyDescent="0.3">
      <c r="B67" s="11"/>
    </row>
    <row r="69" spans="1:2" x14ac:dyDescent="0.3">
      <c r="A69" s="2"/>
    </row>
    <row r="70" spans="1:2" x14ac:dyDescent="0.3">
      <c r="B70" s="11"/>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4037-D6F4-4AAC-96FD-805314046135}">
  <dimension ref="A1:J569"/>
  <sheetViews>
    <sheetView zoomScaleNormal="100" workbookViewId="0">
      <selection activeCell="D6" sqref="D6"/>
    </sheetView>
  </sheetViews>
  <sheetFormatPr defaultColWidth="9.08984375" defaultRowHeight="14" x14ac:dyDescent="0.3"/>
  <cols>
    <col min="1" max="1" width="3.90625" style="1" customWidth="1"/>
    <col min="2" max="2" width="17.36328125" style="1" bestFit="1" customWidth="1"/>
    <col min="3" max="3" width="33.453125" style="1" customWidth="1"/>
    <col min="4" max="4" width="27.54296875" style="1" customWidth="1"/>
    <col min="5" max="5" width="37.08984375" style="1" customWidth="1"/>
    <col min="6" max="7" width="17.36328125" style="1" customWidth="1"/>
    <col min="8" max="8" width="30.08984375" style="1" customWidth="1"/>
    <col min="9" max="9" width="17.36328125" style="1" customWidth="1"/>
    <col min="10" max="10" width="19.36328125" style="1" customWidth="1"/>
    <col min="11" max="16384" width="9.08984375" style="1"/>
  </cols>
  <sheetData>
    <row r="1" spans="1:10" x14ac:dyDescent="0.3">
      <c r="A1" s="1" t="s">
        <v>18</v>
      </c>
    </row>
    <row r="2" spans="1:10" x14ac:dyDescent="0.3">
      <c r="A2" s="1" t="s">
        <v>19</v>
      </c>
    </row>
    <row r="3" spans="1:10" x14ac:dyDescent="0.3">
      <c r="A3" s="1" t="s">
        <v>20</v>
      </c>
    </row>
    <row r="4" spans="1:10" x14ac:dyDescent="0.3">
      <c r="A4" s="10" t="s">
        <v>96</v>
      </c>
    </row>
    <row r="5" spans="1:10" ht="14.5" x14ac:dyDescent="0.35">
      <c r="A5" s="9" t="s">
        <v>21</v>
      </c>
    </row>
    <row r="7" spans="1:10" x14ac:dyDescent="0.3">
      <c r="C7" s="8"/>
      <c r="D7" s="8"/>
      <c r="E7" s="8"/>
      <c r="F7" s="8"/>
      <c r="G7" s="8"/>
      <c r="H7" s="8"/>
      <c r="I7" s="8"/>
      <c r="J7" s="8"/>
    </row>
    <row r="8" spans="1:10" ht="52.5" customHeight="1" x14ac:dyDescent="0.3">
      <c r="B8" s="7" t="s">
        <v>22</v>
      </c>
      <c r="C8" s="5" t="s">
        <v>23</v>
      </c>
      <c r="D8" s="5" t="s">
        <v>24</v>
      </c>
      <c r="E8" s="5" t="s">
        <v>25</v>
      </c>
      <c r="F8" s="6" t="s">
        <v>26</v>
      </c>
      <c r="G8" s="5" t="s">
        <v>27</v>
      </c>
      <c r="H8" s="5" t="s">
        <v>28</v>
      </c>
      <c r="I8" s="5" t="s">
        <v>29</v>
      </c>
      <c r="J8" s="4" t="s">
        <v>30</v>
      </c>
    </row>
    <row r="9" spans="1:10" x14ac:dyDescent="0.3">
      <c r="B9" s="46" t="s">
        <v>31</v>
      </c>
      <c r="C9" s="47">
        <v>63283416</v>
      </c>
      <c r="D9" s="47">
        <v>38877579</v>
      </c>
      <c r="E9" s="47">
        <v>24405837</v>
      </c>
      <c r="F9" s="48">
        <v>0.61434071447723371</v>
      </c>
      <c r="G9" s="49">
        <f t="shared" ref="G9:G40" si="0">RANK(F9,$F$9:$F$58)</f>
        <v>42</v>
      </c>
      <c r="H9" s="47">
        <v>1346711.7514225249</v>
      </c>
      <c r="I9" s="50">
        <v>1.2114915119791569</v>
      </c>
      <c r="J9" s="51">
        <v>284818.10450844862</v>
      </c>
    </row>
    <row r="10" spans="1:10" x14ac:dyDescent="0.3">
      <c r="B10" s="46" t="s">
        <v>32</v>
      </c>
      <c r="C10" s="47">
        <v>23842198.979000002</v>
      </c>
      <c r="D10" s="47">
        <v>17114060.906999998</v>
      </c>
      <c r="E10" s="47">
        <v>6728138.0719999997</v>
      </c>
      <c r="F10" s="48">
        <v>0.71780547264427708</v>
      </c>
      <c r="G10" s="49">
        <f t="shared" si="0"/>
        <v>30</v>
      </c>
      <c r="H10" s="47">
        <v>395611.4744266246</v>
      </c>
      <c r="I10" s="50">
        <v>1.8243929826787826</v>
      </c>
      <c r="J10" s="51">
        <v>326139.32338451588</v>
      </c>
    </row>
    <row r="11" spans="1:10" x14ac:dyDescent="0.3">
      <c r="B11" s="46" t="s">
        <v>33</v>
      </c>
      <c r="C11" s="47">
        <v>89658410.010000005</v>
      </c>
      <c r="D11" s="47">
        <v>64329976.299000002</v>
      </c>
      <c r="E11" s="47">
        <v>25328433.710999999</v>
      </c>
      <c r="F11" s="48">
        <v>0.71750074858370783</v>
      </c>
      <c r="G11" s="49">
        <f t="shared" si="0"/>
        <v>31</v>
      </c>
      <c r="H11" s="47">
        <v>1905326.6040204249</v>
      </c>
      <c r="I11" s="50">
        <v>2.9000500252200312</v>
      </c>
      <c r="J11" s="51">
        <v>3620215.8620214043</v>
      </c>
    </row>
    <row r="12" spans="1:10" x14ac:dyDescent="0.3">
      <c r="B12" s="46" t="s">
        <v>34</v>
      </c>
      <c r="C12" s="47">
        <v>40056631.383000001</v>
      </c>
      <c r="D12" s="47">
        <v>31560939.888</v>
      </c>
      <c r="E12" s="47">
        <v>8495691.493999999</v>
      </c>
      <c r="F12" s="48">
        <v>0.78790798922233973</v>
      </c>
      <c r="G12" s="49">
        <f t="shared" si="0"/>
        <v>18</v>
      </c>
      <c r="H12" s="47">
        <v>595986.63706138497</v>
      </c>
      <c r="I12" s="50">
        <v>1.5312410529131892</v>
      </c>
      <c r="J12" s="51">
        <v>316612.56859468087</v>
      </c>
    </row>
    <row r="13" spans="1:10" x14ac:dyDescent="0.3">
      <c r="B13" s="46" t="s">
        <v>35</v>
      </c>
      <c r="C13" s="47">
        <v>768982491</v>
      </c>
      <c r="D13" s="47">
        <v>587086331</v>
      </c>
      <c r="E13" s="47">
        <v>181896160</v>
      </c>
      <c r="F13" s="48">
        <v>0.76345864551030462</v>
      </c>
      <c r="G13" s="49">
        <f t="shared" si="0"/>
        <v>22</v>
      </c>
      <c r="H13" s="47">
        <v>15596317.794116851</v>
      </c>
      <c r="I13" s="50">
        <v>1.6978980404199182</v>
      </c>
      <c r="J13" s="51">
        <v>10884639.626280449</v>
      </c>
    </row>
    <row r="14" spans="1:10" x14ac:dyDescent="0.3">
      <c r="B14" s="46" t="s">
        <v>36</v>
      </c>
      <c r="C14" s="47">
        <v>86474155</v>
      </c>
      <c r="D14" s="47">
        <v>55427609</v>
      </c>
      <c r="E14" s="47">
        <v>31046546</v>
      </c>
      <c r="F14" s="48">
        <v>0.64097312081280244</v>
      </c>
      <c r="G14" s="49">
        <f t="shared" si="0"/>
        <v>36</v>
      </c>
      <c r="H14" s="47">
        <v>1531591.6394360219</v>
      </c>
      <c r="I14" s="50">
        <v>1.8627885159649669</v>
      </c>
      <c r="J14" s="51">
        <v>1321439.6776533565</v>
      </c>
    </row>
    <row r="15" spans="1:10" x14ac:dyDescent="0.3">
      <c r="B15" s="46" t="s">
        <v>37</v>
      </c>
      <c r="C15" s="47">
        <v>81020497</v>
      </c>
      <c r="D15" s="47">
        <v>40429828</v>
      </c>
      <c r="E15" s="47">
        <v>40590669</v>
      </c>
      <c r="F15" s="48">
        <v>0.49900740549641409</v>
      </c>
      <c r="G15" s="49">
        <f t="shared" si="0"/>
        <v>47</v>
      </c>
      <c r="H15" s="47">
        <v>2955454.931257477</v>
      </c>
      <c r="I15" s="50">
        <v>1.5133930298086669</v>
      </c>
      <c r="J15" s="51">
        <v>1517309.9616212421</v>
      </c>
    </row>
    <row r="16" spans="1:10" x14ac:dyDescent="0.3">
      <c r="B16" s="46" t="s">
        <v>38</v>
      </c>
      <c r="C16" s="47">
        <v>14034916</v>
      </c>
      <c r="D16" s="47">
        <v>12243110</v>
      </c>
      <c r="E16" s="47">
        <v>1791806</v>
      </c>
      <c r="F16" s="48">
        <v>0.87233226048520707</v>
      </c>
      <c r="G16" s="49">
        <f t="shared" si="0"/>
        <v>11</v>
      </c>
      <c r="H16" s="47">
        <v>93756.46433909364</v>
      </c>
      <c r="I16" s="50">
        <v>4.2037761325201082</v>
      </c>
      <c r="J16" s="51">
        <v>300374.72271906084</v>
      </c>
    </row>
    <row r="17" spans="2:10" x14ac:dyDescent="0.3">
      <c r="B17" s="46" t="s">
        <v>39</v>
      </c>
      <c r="C17" s="47">
        <v>228561407</v>
      </c>
      <c r="D17" s="47">
        <v>180761773</v>
      </c>
      <c r="E17" s="47">
        <v>47799633</v>
      </c>
      <c r="F17" s="48">
        <v>0.79086743196326226</v>
      </c>
      <c r="G17" s="49">
        <f t="shared" si="0"/>
        <v>16</v>
      </c>
      <c r="H17" s="47">
        <v>2902934.3839815101</v>
      </c>
      <c r="I17" s="50">
        <v>1.7290777225922103</v>
      </c>
      <c r="J17" s="51">
        <v>2116464.7895078603</v>
      </c>
    </row>
    <row r="18" spans="2:10" x14ac:dyDescent="0.3">
      <c r="B18" s="46" t="s">
        <v>40</v>
      </c>
      <c r="C18" s="47">
        <v>144370812.65700001</v>
      </c>
      <c r="D18" s="47">
        <v>104475868.824</v>
      </c>
      <c r="E18" s="47">
        <v>39894943.833000004</v>
      </c>
      <c r="F18" s="48">
        <v>0.72366337004846359</v>
      </c>
      <c r="G18" s="49">
        <f t="shared" si="0"/>
        <v>29</v>
      </c>
      <c r="H18" s="47">
        <v>1786422.9820786095</v>
      </c>
      <c r="I18" s="50">
        <v>1.985503822191947</v>
      </c>
      <c r="J18" s="51">
        <v>1760526.6768900058</v>
      </c>
    </row>
    <row r="19" spans="2:10" x14ac:dyDescent="0.3">
      <c r="B19" s="46" t="s">
        <v>41</v>
      </c>
      <c r="C19" s="47">
        <v>34822778.619999997</v>
      </c>
      <c r="D19" s="47">
        <v>21854814.032000002</v>
      </c>
      <c r="E19" s="47">
        <v>12967964.588</v>
      </c>
      <c r="F19" s="48">
        <v>0.6276010961241324</v>
      </c>
      <c r="G19" s="49">
        <f t="shared" si="0"/>
        <v>38</v>
      </c>
      <c r="H19" s="47">
        <v>1467160.2021288122</v>
      </c>
      <c r="I19" s="50">
        <v>1.0819284951030514</v>
      </c>
      <c r="J19" s="51">
        <v>120202.22743550246</v>
      </c>
    </row>
    <row r="20" spans="2:10" x14ac:dyDescent="0.3">
      <c r="B20" s="46" t="s">
        <v>42</v>
      </c>
      <c r="C20" s="47">
        <v>23656408.484999999</v>
      </c>
      <c r="D20" s="47">
        <v>19901042.368999999</v>
      </c>
      <c r="E20" s="47">
        <v>3755366.1159999999</v>
      </c>
      <c r="F20" s="48">
        <v>0.84125375082269171</v>
      </c>
      <c r="G20" s="49">
        <f t="shared" si="0"/>
        <v>15</v>
      </c>
      <c r="H20" s="47">
        <v>252925.86524026602</v>
      </c>
      <c r="I20" s="50">
        <v>1.9752148690852178</v>
      </c>
      <c r="J20" s="51">
        <v>246657.06455855144</v>
      </c>
    </row>
    <row r="21" spans="2:10" x14ac:dyDescent="0.3">
      <c r="B21" s="46" t="s">
        <v>43</v>
      </c>
      <c r="C21" s="47">
        <v>256219280.965</v>
      </c>
      <c r="D21" s="47">
        <v>108936095.028</v>
      </c>
      <c r="E21" s="47">
        <v>147283185.93700001</v>
      </c>
      <c r="F21" s="48">
        <v>0.42516743711758703</v>
      </c>
      <c r="G21" s="49">
        <f t="shared" si="0"/>
        <v>50</v>
      </c>
      <c r="H21" s="47">
        <v>11419621.008325271</v>
      </c>
      <c r="I21" s="50">
        <v>0.99226687111792355</v>
      </c>
      <c r="J21" s="51">
        <v>-88309.401041845005</v>
      </c>
    </row>
    <row r="22" spans="2:10" x14ac:dyDescent="0.3">
      <c r="B22" s="46" t="s">
        <v>44</v>
      </c>
      <c r="C22" s="47">
        <v>50246079</v>
      </c>
      <c r="D22" s="47">
        <v>36531148</v>
      </c>
      <c r="E22" s="47">
        <v>13714931</v>
      </c>
      <c r="F22" s="48">
        <v>0.7270447510939112</v>
      </c>
      <c r="G22" s="49">
        <f t="shared" si="0"/>
        <v>28</v>
      </c>
      <c r="H22" s="47">
        <v>1285713.6939383722</v>
      </c>
      <c r="I22" s="50">
        <v>2.1066546023863131</v>
      </c>
      <c r="J22" s="51">
        <v>1422840.9767480071</v>
      </c>
    </row>
    <row r="23" spans="2:10" x14ac:dyDescent="0.3">
      <c r="B23" s="46" t="s">
        <v>45</v>
      </c>
      <c r="C23" s="47">
        <v>45114805.605999999</v>
      </c>
      <c r="D23" s="47">
        <v>41052027.259000003</v>
      </c>
      <c r="E23" s="47">
        <v>4062778.3470000001</v>
      </c>
      <c r="F23" s="48">
        <v>0.90994578625736844</v>
      </c>
      <c r="G23" s="49">
        <f t="shared" si="0"/>
        <v>8</v>
      </c>
      <c r="H23" s="47">
        <v>352805.7138062322</v>
      </c>
      <c r="I23" s="50">
        <v>2.5965964634451799</v>
      </c>
      <c r="J23" s="51">
        <v>563288.35494628269</v>
      </c>
    </row>
    <row r="24" spans="2:10" x14ac:dyDescent="0.3">
      <c r="B24" s="46" t="s">
        <v>46</v>
      </c>
      <c r="C24" s="47">
        <v>35084557</v>
      </c>
      <c r="D24" s="47">
        <v>24472076</v>
      </c>
      <c r="E24" s="47">
        <v>10612481</v>
      </c>
      <c r="F24" s="48">
        <v>0.69751703007109367</v>
      </c>
      <c r="G24" s="49">
        <f t="shared" si="0"/>
        <v>33</v>
      </c>
      <c r="H24" s="47">
        <v>733369.10025070538</v>
      </c>
      <c r="I24" s="50">
        <v>3.0020961317431136</v>
      </c>
      <c r="J24" s="51">
        <v>1468275.4387518649</v>
      </c>
    </row>
    <row r="25" spans="2:10" x14ac:dyDescent="0.3">
      <c r="B25" s="46" t="s">
        <v>47</v>
      </c>
      <c r="C25" s="47">
        <v>59704990</v>
      </c>
      <c r="D25" s="47">
        <v>27765665</v>
      </c>
      <c r="E25" s="47">
        <v>31939325</v>
      </c>
      <c r="F25" s="48">
        <v>0.46504764509633112</v>
      </c>
      <c r="G25" s="49">
        <f t="shared" si="0"/>
        <v>48</v>
      </c>
      <c r="H25" s="47">
        <v>2065911.643464403</v>
      </c>
      <c r="I25" s="50">
        <v>1.5667307959774204</v>
      </c>
      <c r="J25" s="51">
        <v>1170815.7501196018</v>
      </c>
    </row>
    <row r="26" spans="2:10" x14ac:dyDescent="0.3">
      <c r="B26" s="46" t="s">
        <v>48</v>
      </c>
      <c r="C26" s="47">
        <v>59512843.812000006</v>
      </c>
      <c r="D26" s="47">
        <v>41585779.252000004</v>
      </c>
      <c r="E26" s="47">
        <v>17927064.559999999</v>
      </c>
      <c r="F26" s="48">
        <v>0.6987698215761412</v>
      </c>
      <c r="G26" s="49">
        <f t="shared" si="0"/>
        <v>32</v>
      </c>
      <c r="H26" s="47">
        <v>1031342.8252517539</v>
      </c>
      <c r="I26" s="50">
        <v>2.3328526920682733</v>
      </c>
      <c r="J26" s="51">
        <v>1374628.0610820986</v>
      </c>
    </row>
    <row r="27" spans="2:10" x14ac:dyDescent="0.3">
      <c r="B27" s="46" t="s">
        <v>49</v>
      </c>
      <c r="C27" s="47">
        <v>21013768.081999999</v>
      </c>
      <c r="D27" s="47">
        <v>18348399.432999998</v>
      </c>
      <c r="E27" s="47">
        <v>2665368.199</v>
      </c>
      <c r="F27" s="48">
        <v>0.87316084204416888</v>
      </c>
      <c r="G27" s="49">
        <f t="shared" si="0"/>
        <v>10</v>
      </c>
      <c r="H27" s="47">
        <v>223601.20443343313</v>
      </c>
      <c r="I27" s="50">
        <v>2.8769197334818957</v>
      </c>
      <c r="J27" s="51">
        <v>419681.51303143019</v>
      </c>
    </row>
    <row r="28" spans="2:10" x14ac:dyDescent="0.3">
      <c r="B28" s="46" t="s">
        <v>50</v>
      </c>
      <c r="C28" s="47">
        <v>85511438</v>
      </c>
      <c r="D28" s="47">
        <v>64771234</v>
      </c>
      <c r="E28" s="47">
        <v>20740204</v>
      </c>
      <c r="F28" s="48">
        <v>0.75745696148859054</v>
      </c>
      <c r="G28" s="49">
        <f t="shared" si="0"/>
        <v>23</v>
      </c>
      <c r="H28" s="47">
        <v>1781658.8635891892</v>
      </c>
      <c r="I28" s="50">
        <v>1.362986891462022</v>
      </c>
      <c r="J28" s="51">
        <v>646718.81253999867</v>
      </c>
    </row>
    <row r="29" spans="2:10" x14ac:dyDescent="0.3">
      <c r="B29" s="46" t="s">
        <v>51</v>
      </c>
      <c r="C29" s="47">
        <v>109314000</v>
      </c>
      <c r="D29" s="47">
        <v>69515988</v>
      </c>
      <c r="E29" s="47">
        <v>39798012</v>
      </c>
      <c r="F29" s="48">
        <v>0.63592941434765904</v>
      </c>
      <c r="G29" s="49">
        <f t="shared" si="0"/>
        <v>37</v>
      </c>
      <c r="H29" s="47">
        <v>2745993.019152767</v>
      </c>
      <c r="I29" s="50">
        <v>1.4795937536988082</v>
      </c>
      <c r="J29" s="51">
        <v>1316961.0996861989</v>
      </c>
    </row>
    <row r="30" spans="2:10" x14ac:dyDescent="0.3">
      <c r="B30" s="46" t="s">
        <v>52</v>
      </c>
      <c r="C30" s="47">
        <v>119834587.30599999</v>
      </c>
      <c r="D30" s="47">
        <v>74371330.468999997</v>
      </c>
      <c r="E30" s="47">
        <v>45463255.836999997</v>
      </c>
      <c r="F30" s="48">
        <v>0.62061656939737553</v>
      </c>
      <c r="G30" s="49">
        <f t="shared" si="0"/>
        <v>39</v>
      </c>
      <c r="H30" s="47">
        <v>2422841.8728516153</v>
      </c>
      <c r="I30" s="50">
        <v>1.971884646542913</v>
      </c>
      <c r="J30" s="51">
        <v>2354722.8172257608</v>
      </c>
    </row>
    <row r="31" spans="2:10" x14ac:dyDescent="0.3">
      <c r="B31" s="46" t="s">
        <v>53</v>
      </c>
      <c r="C31" s="47">
        <v>104889672</v>
      </c>
      <c r="D31" s="47">
        <v>81462660</v>
      </c>
      <c r="E31" s="47">
        <v>23427012</v>
      </c>
      <c r="F31" s="48">
        <v>0.77665091754696303</v>
      </c>
      <c r="G31" s="49">
        <f t="shared" si="0"/>
        <v>20</v>
      </c>
      <c r="H31" s="47">
        <v>1360490.5336060124</v>
      </c>
      <c r="I31" s="50">
        <v>1.2540816286285636</v>
      </c>
      <c r="J31" s="51">
        <v>345675.65051235963</v>
      </c>
    </row>
    <row r="32" spans="2:10" x14ac:dyDescent="0.3">
      <c r="B32" s="46" t="s">
        <v>54</v>
      </c>
      <c r="C32" s="47">
        <v>51981592</v>
      </c>
      <c r="D32" s="47">
        <v>31216627</v>
      </c>
      <c r="E32" s="47">
        <v>20764965</v>
      </c>
      <c r="F32" s="48">
        <v>0.60053233844781051</v>
      </c>
      <c r="G32" s="49">
        <f t="shared" si="0"/>
        <v>45</v>
      </c>
      <c r="H32" s="47">
        <v>1250513.9885836481</v>
      </c>
      <c r="I32" s="50">
        <v>1.0209521743850489</v>
      </c>
      <c r="J32" s="51">
        <v>26200.9871597479</v>
      </c>
    </row>
    <row r="33" spans="2:10" x14ac:dyDescent="0.3">
      <c r="B33" s="46" t="s">
        <v>55</v>
      </c>
      <c r="C33" s="47">
        <v>88195605</v>
      </c>
      <c r="D33" s="47">
        <v>69616851</v>
      </c>
      <c r="E33" s="47">
        <v>18578754</v>
      </c>
      <c r="F33" s="48">
        <v>0.78934603373943635</v>
      </c>
      <c r="G33" s="49">
        <f t="shared" si="0"/>
        <v>17</v>
      </c>
      <c r="H33" s="47">
        <v>975860.18709503417</v>
      </c>
      <c r="I33" s="50">
        <v>1.8428825698100706</v>
      </c>
      <c r="J33" s="51">
        <v>822535.54227399849</v>
      </c>
    </row>
    <row r="34" spans="2:10" x14ac:dyDescent="0.3">
      <c r="B34" s="46" t="s">
        <v>56</v>
      </c>
      <c r="C34" s="47">
        <v>18493408</v>
      </c>
      <c r="D34" s="47">
        <v>13558382</v>
      </c>
      <c r="E34" s="47">
        <v>4935022</v>
      </c>
      <c r="F34" s="48">
        <v>0.73314675153438458</v>
      </c>
      <c r="G34" s="49">
        <f t="shared" si="0"/>
        <v>27</v>
      </c>
      <c r="H34" s="47">
        <v>364630.3866981403</v>
      </c>
      <c r="I34" s="50">
        <v>1.1236150848995485</v>
      </c>
      <c r="J34" s="51">
        <v>45073.81620864584</v>
      </c>
    </row>
    <row r="35" spans="2:10" x14ac:dyDescent="0.3">
      <c r="B35" s="46" t="s">
        <v>57</v>
      </c>
      <c r="C35" s="47">
        <v>18565769.263</v>
      </c>
      <c r="D35" s="47">
        <v>17478109.397999998</v>
      </c>
      <c r="E35" s="47">
        <v>1087659.865</v>
      </c>
      <c r="F35" s="48">
        <v>0.94141584711129556</v>
      </c>
      <c r="G35" s="49">
        <f t="shared" si="0"/>
        <v>6</v>
      </c>
      <c r="H35" s="47">
        <v>26054.719594506791</v>
      </c>
      <c r="I35" s="50">
        <v>14.231911381741787</v>
      </c>
      <c r="J35" s="51">
        <v>344753.74075064517</v>
      </c>
    </row>
    <row r="36" spans="2:10" x14ac:dyDescent="0.3">
      <c r="B36" s="46" t="s">
        <v>58</v>
      </c>
      <c r="C36" s="47">
        <v>72568900</v>
      </c>
      <c r="D36" s="47">
        <v>54514000</v>
      </c>
      <c r="E36" s="47">
        <v>18054900</v>
      </c>
      <c r="F36" s="48">
        <v>0.7512033391714632</v>
      </c>
      <c r="G36" s="49">
        <f t="shared" si="0"/>
        <v>25</v>
      </c>
      <c r="H36" s="47">
        <v>934077.43275737879</v>
      </c>
      <c r="I36" s="50">
        <v>1.2240096566799845</v>
      </c>
      <c r="J36" s="51">
        <v>209242.36502450169</v>
      </c>
    </row>
    <row r="37" spans="2:10" x14ac:dyDescent="0.3">
      <c r="B37" s="46" t="s">
        <v>59</v>
      </c>
      <c r="C37" s="47">
        <v>16559719</v>
      </c>
      <c r="D37" s="47">
        <v>10790887</v>
      </c>
      <c r="E37" s="47">
        <v>5768832</v>
      </c>
      <c r="F37" s="48">
        <v>0.65163466843851636</v>
      </c>
      <c r="G37" s="49">
        <f t="shared" si="0"/>
        <v>35</v>
      </c>
      <c r="H37" s="47">
        <v>374705.17096429144</v>
      </c>
      <c r="I37" s="50">
        <v>1.6165011662626665</v>
      </c>
      <c r="J37" s="51">
        <v>231006.1749041375</v>
      </c>
    </row>
    <row r="38" spans="2:10" x14ac:dyDescent="0.3">
      <c r="B38" s="46" t="s">
        <v>60</v>
      </c>
      <c r="C38" s="47">
        <v>200138647.09</v>
      </c>
      <c r="D38" s="47">
        <v>90054768.74000001</v>
      </c>
      <c r="E38" s="47">
        <v>110083878.35000001</v>
      </c>
      <c r="F38" s="48">
        <v>0.44996191414996145</v>
      </c>
      <c r="G38" s="49">
        <f t="shared" si="0"/>
        <v>49</v>
      </c>
      <c r="H38" s="47">
        <v>7772884.5720619913</v>
      </c>
      <c r="I38" s="50">
        <v>1.2758072250325903</v>
      </c>
      <c r="J38" s="51">
        <v>2143817.7243190492</v>
      </c>
    </row>
    <row r="39" spans="2:10" x14ac:dyDescent="0.3">
      <c r="B39" s="46" t="s">
        <v>61</v>
      </c>
      <c r="C39" s="47">
        <v>47886109</v>
      </c>
      <c r="D39" s="47">
        <v>32128315</v>
      </c>
      <c r="E39" s="47">
        <v>15757794</v>
      </c>
      <c r="F39" s="48">
        <v>0.67093183536795609</v>
      </c>
      <c r="G39" s="49">
        <f t="shared" si="0"/>
        <v>34</v>
      </c>
      <c r="H39" s="47">
        <v>1071054.3397416356</v>
      </c>
      <c r="I39" s="50">
        <v>0.90688939227331278</v>
      </c>
      <c r="J39" s="51">
        <v>-99726.520481649233</v>
      </c>
    </row>
    <row r="40" spans="2:10" x14ac:dyDescent="0.3">
      <c r="B40" s="46" t="s">
        <v>62</v>
      </c>
      <c r="C40" s="47">
        <v>266112181</v>
      </c>
      <c r="D40" s="47">
        <v>273718723</v>
      </c>
      <c r="E40" s="47">
        <v>-7606543</v>
      </c>
      <c r="F40" s="48">
        <v>1.0285839677515551</v>
      </c>
      <c r="G40" s="49">
        <f t="shared" si="0"/>
        <v>2</v>
      </c>
      <c r="H40" s="47">
        <v>4511681.2420657994</v>
      </c>
      <c r="I40" s="50">
        <v>1.2836424170182241</v>
      </c>
      <c r="J40" s="51">
        <v>1279704.1723153268</v>
      </c>
    </row>
    <row r="41" spans="2:10" x14ac:dyDescent="0.3">
      <c r="B41" s="46" t="s">
        <v>63</v>
      </c>
      <c r="C41" s="47">
        <v>130704878</v>
      </c>
      <c r="D41" s="47">
        <v>110054016</v>
      </c>
      <c r="E41" s="47">
        <v>20650862</v>
      </c>
      <c r="F41" s="48">
        <v>0.84200389215772042</v>
      </c>
      <c r="G41" s="49">
        <f t="shared" ref="G41:G58" si="1">RANK(F41,$F$9:$F$58)</f>
        <v>14</v>
      </c>
      <c r="H41" s="47">
        <v>1670963.7403213358</v>
      </c>
      <c r="I41" s="50">
        <v>2.2797673734520818</v>
      </c>
      <c r="J41" s="51">
        <v>2138444.8770847027</v>
      </c>
    </row>
    <row r="42" spans="2:10" x14ac:dyDescent="0.3">
      <c r="B42" s="46" t="s">
        <v>64</v>
      </c>
      <c r="C42" s="47">
        <v>11328598.397</v>
      </c>
      <c r="D42" s="47">
        <v>6838193.3990000002</v>
      </c>
      <c r="E42" s="47">
        <v>4490404.9979999997</v>
      </c>
      <c r="F42" s="48">
        <v>0.60362219220436542</v>
      </c>
      <c r="G42" s="49">
        <f t="shared" si="1"/>
        <v>44</v>
      </c>
      <c r="H42" s="47">
        <v>198242.4495224813</v>
      </c>
      <c r="I42" s="50">
        <v>1.1073366417531161</v>
      </c>
      <c r="J42" s="51">
        <v>21278.678784654741</v>
      </c>
    </row>
    <row r="43" spans="2:10" x14ac:dyDescent="0.3">
      <c r="B43" s="46" t="s">
        <v>65</v>
      </c>
      <c r="C43" s="47">
        <v>229060765.676</v>
      </c>
      <c r="D43" s="47">
        <v>177046541.491</v>
      </c>
      <c r="E43" s="47">
        <v>52014224.185000002</v>
      </c>
      <c r="F43" s="48">
        <v>0.77292390501054786</v>
      </c>
      <c r="G43" s="49">
        <f t="shared" si="1"/>
        <v>21</v>
      </c>
      <c r="H43" s="47">
        <v>1427180.1986673933</v>
      </c>
      <c r="I43" s="50">
        <v>3.0413942081708418</v>
      </c>
      <c r="J43" s="51">
        <v>2913437.3915757281</v>
      </c>
    </row>
    <row r="44" spans="2:10" x14ac:dyDescent="0.3">
      <c r="B44" s="46" t="s">
        <v>66</v>
      </c>
      <c r="C44" s="47">
        <v>47214090.368000001</v>
      </c>
      <c r="D44" s="47">
        <v>36723676.493999995</v>
      </c>
      <c r="E44" s="47">
        <v>10490413.874000002</v>
      </c>
      <c r="F44" s="48">
        <v>0.77781179744786466</v>
      </c>
      <c r="G44" s="49">
        <f t="shared" si="1"/>
        <v>19</v>
      </c>
      <c r="H44" s="47">
        <v>610240.06490998645</v>
      </c>
      <c r="I44" s="50">
        <v>2.5932382333913719</v>
      </c>
      <c r="J44" s="51">
        <v>972257.80296182283</v>
      </c>
    </row>
    <row r="45" spans="2:10" x14ac:dyDescent="0.3">
      <c r="B45" s="46" t="s">
        <v>67</v>
      </c>
      <c r="C45" s="47">
        <v>99081600</v>
      </c>
      <c r="D45" s="47">
        <v>83769600</v>
      </c>
      <c r="E45" s="47">
        <v>15312000</v>
      </c>
      <c r="F45" s="48">
        <v>0.84546071117139809</v>
      </c>
      <c r="G45" s="49">
        <f t="shared" si="1"/>
        <v>13</v>
      </c>
      <c r="H45" s="47">
        <v>2047857.1776165913</v>
      </c>
      <c r="I45" s="50">
        <v>2.0347721586734675</v>
      </c>
      <c r="J45" s="51">
        <v>2119065.5923372749</v>
      </c>
    </row>
    <row r="46" spans="2:10" x14ac:dyDescent="0.3">
      <c r="B46" s="46" t="s">
        <v>68</v>
      </c>
      <c r="C46" s="47">
        <v>169608964</v>
      </c>
      <c r="D46" s="47">
        <v>104135242</v>
      </c>
      <c r="E46" s="47">
        <v>65473722</v>
      </c>
      <c r="F46" s="48">
        <v>0.61397251385840668</v>
      </c>
      <c r="G46" s="49">
        <f t="shared" si="1"/>
        <v>43</v>
      </c>
      <c r="H46" s="47">
        <v>4884525.6539777219</v>
      </c>
      <c r="I46" s="50">
        <v>1.4978480164692236</v>
      </c>
      <c r="J46" s="51">
        <v>2431751.408225846</v>
      </c>
    </row>
    <row r="47" spans="2:10" x14ac:dyDescent="0.3">
      <c r="B47" s="46" t="s">
        <v>69</v>
      </c>
      <c r="C47" s="47">
        <v>12330349.995999999</v>
      </c>
      <c r="D47" s="47">
        <v>7619801.6069999998</v>
      </c>
      <c r="E47" s="47">
        <v>4710547.3890000004</v>
      </c>
      <c r="F47" s="48">
        <v>0.61797123435035384</v>
      </c>
      <c r="G47" s="49">
        <f t="shared" si="1"/>
        <v>41</v>
      </c>
      <c r="H47" s="47">
        <v>347319.55923222809</v>
      </c>
      <c r="I47" s="50">
        <v>1.7182202306684879</v>
      </c>
      <c r="J47" s="51">
        <v>249451.93394744847</v>
      </c>
    </row>
    <row r="48" spans="2:10" x14ac:dyDescent="0.3">
      <c r="B48" s="46" t="s">
        <v>70</v>
      </c>
      <c r="C48" s="47">
        <v>65990284</v>
      </c>
      <c r="D48" s="47">
        <v>38440052</v>
      </c>
      <c r="E48" s="47">
        <v>27550232</v>
      </c>
      <c r="F48" s="48">
        <v>0.58251078295101744</v>
      </c>
      <c r="G48" s="49">
        <f t="shared" si="1"/>
        <v>46</v>
      </c>
      <c r="H48" s="47">
        <v>1823043.5570345782</v>
      </c>
      <c r="I48" s="50">
        <v>1.3117291318599555</v>
      </c>
      <c r="J48" s="51">
        <v>568295.78537727415</v>
      </c>
    </row>
    <row r="49" spans="1:10" x14ac:dyDescent="0.3">
      <c r="B49" s="46" t="s">
        <v>71</v>
      </c>
      <c r="C49" s="47">
        <v>14116619</v>
      </c>
      <c r="D49" s="47">
        <v>14126070</v>
      </c>
      <c r="E49" s="47">
        <v>-9451</v>
      </c>
      <c r="F49" s="48">
        <v>1.0006694945864871</v>
      </c>
      <c r="G49" s="49">
        <f t="shared" si="1"/>
        <v>4</v>
      </c>
      <c r="H49" s="47">
        <v>62732.434288440243</v>
      </c>
      <c r="I49" s="50">
        <v>2.3568989108397989</v>
      </c>
      <c r="J49" s="51">
        <v>85121.571760313818</v>
      </c>
    </row>
    <row r="50" spans="1:10" x14ac:dyDescent="0.3">
      <c r="B50" s="46" t="s">
        <v>72</v>
      </c>
      <c r="C50" s="47">
        <v>47880703</v>
      </c>
      <c r="D50" s="47">
        <v>48240913</v>
      </c>
      <c r="E50" s="47">
        <v>-360209</v>
      </c>
      <c r="F50" s="48">
        <v>1.007523072499583</v>
      </c>
      <c r="G50" s="49">
        <f t="shared" si="1"/>
        <v>3</v>
      </c>
      <c r="H50" s="47">
        <v>-24360.41729530241</v>
      </c>
      <c r="I50" s="50">
        <v>-45.765370136790629</v>
      </c>
      <c r="J50" s="51">
        <v>1139223.9315014931</v>
      </c>
    </row>
    <row r="51" spans="1:10" x14ac:dyDescent="0.3">
      <c r="B51" s="46" t="s">
        <v>73</v>
      </c>
      <c r="C51" s="47">
        <v>292703761.66900003</v>
      </c>
      <c r="D51" s="47">
        <v>217904792.59299999</v>
      </c>
      <c r="E51" s="47">
        <v>74798969.076000005</v>
      </c>
      <c r="F51" s="48">
        <v>0.74445504680399222</v>
      </c>
      <c r="G51" s="49">
        <f t="shared" si="1"/>
        <v>26</v>
      </c>
      <c r="H51" s="47">
        <v>4723182.0395987136</v>
      </c>
      <c r="I51" s="50">
        <v>1.3060588989030169</v>
      </c>
      <c r="J51" s="51">
        <v>1445571.8943580871</v>
      </c>
    </row>
    <row r="52" spans="1:10" x14ac:dyDescent="0.3">
      <c r="B52" s="46" t="s">
        <v>74</v>
      </c>
      <c r="C52" s="47">
        <v>44773715</v>
      </c>
      <c r="D52" s="47">
        <v>42074517</v>
      </c>
      <c r="E52" s="47">
        <v>2699198</v>
      </c>
      <c r="F52" s="48">
        <v>0.93971467411180865</v>
      </c>
      <c r="G52" s="49">
        <f t="shared" si="1"/>
        <v>7</v>
      </c>
      <c r="H52" s="47">
        <v>576104.93774632446</v>
      </c>
      <c r="I52" s="50">
        <v>2.5864167534822182</v>
      </c>
      <c r="J52" s="51">
        <v>913942.52500459948</v>
      </c>
    </row>
    <row r="53" spans="1:10" x14ac:dyDescent="0.3">
      <c r="B53" s="46" t="s">
        <v>75</v>
      </c>
      <c r="C53" s="47">
        <v>8817902</v>
      </c>
      <c r="D53" s="47">
        <v>5462037</v>
      </c>
      <c r="E53" s="47">
        <v>3355865</v>
      </c>
      <c r="F53" s="48">
        <v>0.61942591332949715</v>
      </c>
      <c r="G53" s="49">
        <f t="shared" si="1"/>
        <v>40</v>
      </c>
      <c r="H53" s="47">
        <v>248055.09203822174</v>
      </c>
      <c r="I53" s="50">
        <v>2.2410185170180665</v>
      </c>
      <c r="J53" s="51">
        <v>307840.96246005403</v>
      </c>
    </row>
    <row r="54" spans="1:10" x14ac:dyDescent="0.3">
      <c r="B54" s="46" t="s">
        <v>76</v>
      </c>
      <c r="C54" s="47">
        <v>114589646</v>
      </c>
      <c r="D54" s="47">
        <v>97365477</v>
      </c>
      <c r="E54" s="47">
        <v>17224169</v>
      </c>
      <c r="F54" s="48">
        <v>0.84968826066536585</v>
      </c>
      <c r="G54" s="49">
        <f t="shared" si="1"/>
        <v>12</v>
      </c>
      <c r="H54" s="47">
        <v>1849066.0412143674</v>
      </c>
      <c r="I54" s="50">
        <v>1.9897817541452998</v>
      </c>
      <c r="J54" s="51">
        <v>1830171.8298036619</v>
      </c>
    </row>
    <row r="55" spans="1:10" x14ac:dyDescent="0.3">
      <c r="B55" s="46" t="s">
        <v>77</v>
      </c>
      <c r="C55" s="47">
        <v>131369977</v>
      </c>
      <c r="D55" s="47">
        <v>136489316</v>
      </c>
      <c r="E55" s="47">
        <v>-5119339</v>
      </c>
      <c r="F55" s="48">
        <v>1.0389688657706015</v>
      </c>
      <c r="G55" s="49">
        <f t="shared" si="1"/>
        <v>1</v>
      </c>
      <c r="H55" s="47">
        <v>-348355.91425194527</v>
      </c>
      <c r="I55" s="50">
        <v>-9.1320648041928436</v>
      </c>
      <c r="J55" s="51">
        <v>3529564.6981245549</v>
      </c>
    </row>
    <row r="56" spans="1:10" x14ac:dyDescent="0.3">
      <c r="B56" s="46" t="s">
        <v>78</v>
      </c>
      <c r="C56" s="47">
        <v>20974462</v>
      </c>
      <c r="D56" s="47">
        <v>18324936</v>
      </c>
      <c r="E56" s="47">
        <v>2649526</v>
      </c>
      <c r="F56" s="48">
        <v>0.87367847623457517</v>
      </c>
      <c r="G56" s="49">
        <f t="shared" si="1"/>
        <v>9</v>
      </c>
      <c r="H56" s="47">
        <v>156050.90630671044</v>
      </c>
      <c r="I56" s="50">
        <v>4.5066975328598176</v>
      </c>
      <c r="J56" s="51">
        <v>547223.32814628014</v>
      </c>
    </row>
    <row r="57" spans="1:10" x14ac:dyDescent="0.3">
      <c r="B57" s="46" t="s">
        <v>79</v>
      </c>
      <c r="C57" s="47">
        <v>123665929.61499999</v>
      </c>
      <c r="D57" s="47">
        <v>118368225.822</v>
      </c>
      <c r="E57" s="47">
        <v>5297703.7929999996</v>
      </c>
      <c r="F57" s="48">
        <v>0.95716116953559527</v>
      </c>
      <c r="G57" s="49">
        <f t="shared" si="1"/>
        <v>5</v>
      </c>
      <c r="H57" s="47">
        <v>512604.3645671776</v>
      </c>
      <c r="I57" s="50">
        <v>2.3706466628891212</v>
      </c>
      <c r="J57" s="51">
        <v>702599.46167640039</v>
      </c>
    </row>
    <row r="58" spans="1:10" x14ac:dyDescent="0.3">
      <c r="B58" s="46" t="s">
        <v>80</v>
      </c>
      <c r="C58" s="47">
        <v>13060542.604</v>
      </c>
      <c r="D58" s="47">
        <v>9864779.3489999995</v>
      </c>
      <c r="E58" s="47">
        <v>3195762.2549999999</v>
      </c>
      <c r="F58" s="48">
        <v>0.75531160137089193</v>
      </c>
      <c r="G58" s="49">
        <f t="shared" si="1"/>
        <v>24</v>
      </c>
      <c r="H58" s="47">
        <v>182086.12160620757</v>
      </c>
      <c r="I58" s="50">
        <v>1.6109868346312874</v>
      </c>
      <c r="J58" s="51">
        <v>111252.22307046448</v>
      </c>
    </row>
    <row r="59" spans="1:10" s="2" customFormat="1" x14ac:dyDescent="0.3">
      <c r="B59" s="52" t="s">
        <v>81</v>
      </c>
      <c r="C59" s="53">
        <f>SUM(C9:C58)</f>
        <v>4902984862.5829992</v>
      </c>
      <c r="D59" s="53">
        <f t="shared" ref="D59:E59" si="2">SUM(D9:D58)</f>
        <v>3628800184.6530008</v>
      </c>
      <c r="E59" s="53">
        <f t="shared" si="2"/>
        <v>1274184669.4790001</v>
      </c>
      <c r="F59" s="54">
        <f>D59/C59</f>
        <v>0.74012061761521941</v>
      </c>
      <c r="G59" s="55" t="s">
        <v>82</v>
      </c>
      <c r="H59" s="53">
        <f t="shared" ref="H59:J59" si="3">SUM(H9:H58)</f>
        <v>94481550.254843041</v>
      </c>
      <c r="I59" s="54">
        <v>1.6439999999999999</v>
      </c>
      <c r="J59" s="53">
        <f t="shared" si="3"/>
        <v>60839803.577451915</v>
      </c>
    </row>
    <row r="61" spans="1:10" x14ac:dyDescent="0.3">
      <c r="A61" s="2"/>
      <c r="B61" s="1" t="s">
        <v>97</v>
      </c>
    </row>
    <row r="64" spans="1:10" x14ac:dyDescent="0.3">
      <c r="A64" s="3"/>
    </row>
    <row r="65" spans="3:10" x14ac:dyDescent="0.3">
      <c r="C65" s="2"/>
      <c r="D65" s="2"/>
      <c r="E65" s="2"/>
      <c r="F65" s="31"/>
      <c r="G65" s="2"/>
      <c r="H65" s="2"/>
      <c r="I65" s="56"/>
      <c r="J65" s="2"/>
    </row>
    <row r="110" spans="2:2" x14ac:dyDescent="0.3">
      <c r="B110" s="2"/>
    </row>
    <row r="159" spans="3:10" x14ac:dyDescent="0.3">
      <c r="D159" s="2"/>
    </row>
    <row r="160" spans="3:10" x14ac:dyDescent="0.3">
      <c r="C160" s="2"/>
      <c r="E160" s="2"/>
      <c r="F160" s="2"/>
      <c r="G160" s="2"/>
      <c r="H160" s="2"/>
      <c r="I160" s="2"/>
      <c r="J160" s="2"/>
    </row>
    <row r="161" spans="2:2" x14ac:dyDescent="0.3">
      <c r="B161" s="2"/>
    </row>
    <row r="210" spans="2:10" x14ac:dyDescent="0.3">
      <c r="D210" s="2"/>
    </row>
    <row r="211" spans="2:10" x14ac:dyDescent="0.3">
      <c r="C211" s="2"/>
      <c r="E211" s="2"/>
      <c r="F211" s="2"/>
      <c r="G211" s="2"/>
      <c r="H211" s="2"/>
      <c r="I211" s="2"/>
      <c r="J211" s="2"/>
    </row>
    <row r="212" spans="2:10" x14ac:dyDescent="0.3">
      <c r="B212" s="2"/>
    </row>
    <row r="261" spans="2:10" x14ac:dyDescent="0.3">
      <c r="D261" s="2"/>
    </row>
    <row r="262" spans="2:10" x14ac:dyDescent="0.3">
      <c r="C262" s="2"/>
      <c r="E262" s="2"/>
      <c r="F262" s="2"/>
      <c r="G262" s="2"/>
      <c r="H262" s="2"/>
      <c r="I262" s="2"/>
      <c r="J262" s="2"/>
    </row>
    <row r="263" spans="2:10" x14ac:dyDescent="0.3">
      <c r="B263" s="2"/>
    </row>
    <row r="312" spans="2:10" x14ac:dyDescent="0.3">
      <c r="D312" s="2"/>
    </row>
    <row r="313" spans="2:10" x14ac:dyDescent="0.3">
      <c r="C313" s="2"/>
      <c r="E313" s="2"/>
      <c r="F313" s="2"/>
      <c r="G313" s="2"/>
      <c r="H313" s="2"/>
      <c r="I313" s="2"/>
      <c r="J313" s="2"/>
    </row>
    <row r="314" spans="2:10" x14ac:dyDescent="0.3">
      <c r="B314" s="2"/>
    </row>
    <row r="363" spans="2:10" x14ac:dyDescent="0.3">
      <c r="D363" s="2"/>
    </row>
    <row r="364" spans="2:10" x14ac:dyDescent="0.3">
      <c r="C364" s="2"/>
      <c r="E364" s="2"/>
      <c r="F364" s="2"/>
      <c r="G364" s="2"/>
      <c r="H364" s="2"/>
      <c r="I364" s="2"/>
      <c r="J364" s="2"/>
    </row>
    <row r="365" spans="2:10" x14ac:dyDescent="0.3">
      <c r="B365" s="2"/>
    </row>
    <row r="414" spans="2:10" x14ac:dyDescent="0.3">
      <c r="D414" s="2"/>
    </row>
    <row r="415" spans="2:10" x14ac:dyDescent="0.3">
      <c r="C415" s="2"/>
      <c r="E415" s="2"/>
      <c r="F415" s="2"/>
      <c r="G415" s="2"/>
      <c r="H415" s="2"/>
      <c r="I415" s="2"/>
      <c r="J415" s="2"/>
    </row>
    <row r="416" spans="2:10" x14ac:dyDescent="0.3">
      <c r="B416" s="2"/>
    </row>
    <row r="465" spans="2:10" x14ac:dyDescent="0.3">
      <c r="D465" s="2"/>
    </row>
    <row r="466" spans="2:10" x14ac:dyDescent="0.3">
      <c r="C466" s="2"/>
      <c r="E466" s="2"/>
      <c r="F466" s="2"/>
      <c r="G466" s="2"/>
      <c r="H466" s="2"/>
      <c r="I466" s="2"/>
      <c r="J466" s="2"/>
    </row>
    <row r="467" spans="2:10" x14ac:dyDescent="0.3">
      <c r="B467" s="2"/>
    </row>
    <row r="516" spans="2:10" x14ac:dyDescent="0.3">
      <c r="D516" s="2"/>
    </row>
    <row r="517" spans="2:10" x14ac:dyDescent="0.3">
      <c r="C517" s="2"/>
      <c r="E517" s="2"/>
      <c r="F517" s="2"/>
      <c r="G517" s="2"/>
      <c r="H517" s="2"/>
      <c r="I517" s="2"/>
      <c r="J517" s="2"/>
    </row>
    <row r="518" spans="2:10" x14ac:dyDescent="0.3">
      <c r="B518" s="2"/>
    </row>
    <row r="567" spans="2:10" x14ac:dyDescent="0.3">
      <c r="D567" s="2"/>
    </row>
    <row r="568" spans="2:10" x14ac:dyDescent="0.3">
      <c r="C568" s="2"/>
      <c r="E568" s="2"/>
      <c r="F568" s="2"/>
      <c r="G568" s="2"/>
      <c r="H568" s="2"/>
      <c r="I568" s="2"/>
      <c r="J568" s="2"/>
    </row>
    <row r="569" spans="2:10" x14ac:dyDescent="0.3">
      <c r="B569" s="2"/>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B175-C984-402B-9AD5-9F7D3877B758}">
  <dimension ref="A1:L64"/>
  <sheetViews>
    <sheetView zoomScale="90" zoomScaleNormal="90" workbookViewId="0">
      <selection activeCell="C4" sqref="C4"/>
    </sheetView>
  </sheetViews>
  <sheetFormatPr defaultRowHeight="14.5" x14ac:dyDescent="0.35"/>
  <cols>
    <col min="1" max="1" width="26" customWidth="1"/>
    <col min="2" max="2" width="29.36328125" customWidth="1"/>
    <col min="3" max="3" width="17.6328125" customWidth="1"/>
    <col min="4" max="4" width="30.6328125" customWidth="1"/>
    <col min="5" max="5" width="26" customWidth="1"/>
    <col min="6" max="6" width="27.36328125" customWidth="1"/>
    <col min="7" max="7" width="44.90625" customWidth="1"/>
    <col min="8" max="8" width="42.453125" customWidth="1"/>
    <col min="9" max="9" width="51.36328125" customWidth="1"/>
    <col min="10" max="10" width="40.54296875" customWidth="1"/>
    <col min="11" max="11" width="26" customWidth="1"/>
  </cols>
  <sheetData>
    <row r="1" spans="1:11" s="1" customFormat="1" ht="14" x14ac:dyDescent="0.3">
      <c r="A1" s="33" t="s">
        <v>18</v>
      </c>
      <c r="F1" s="24"/>
      <c r="I1" s="31"/>
    </row>
    <row r="2" spans="1:11" s="1" customFormat="1" ht="14" x14ac:dyDescent="0.3">
      <c r="A2" s="33" t="s">
        <v>19</v>
      </c>
      <c r="F2" s="24"/>
      <c r="I2" s="31"/>
    </row>
    <row r="3" spans="1:11" s="1" customFormat="1" ht="14" x14ac:dyDescent="0.3">
      <c r="A3" s="33" t="s">
        <v>93</v>
      </c>
      <c r="F3" s="24"/>
      <c r="I3" s="31"/>
    </row>
    <row r="4" spans="1:11" s="1" customFormat="1" ht="14" x14ac:dyDescent="0.3">
      <c r="A4" s="33" t="s">
        <v>96</v>
      </c>
      <c r="D4" s="24"/>
      <c r="F4" s="24"/>
      <c r="I4" s="31"/>
    </row>
    <row r="5" spans="1:11" s="1" customFormat="1" x14ac:dyDescent="0.3">
      <c r="A5" s="34" t="s">
        <v>21</v>
      </c>
    </row>
    <row r="6" spans="1:11" s="11" customFormat="1" ht="60" customHeight="1" x14ac:dyDescent="0.3">
      <c r="A6" s="29" t="s">
        <v>22</v>
      </c>
      <c r="B6" s="29" t="s">
        <v>91</v>
      </c>
      <c r="C6" s="30" t="s">
        <v>90</v>
      </c>
      <c r="D6" s="29" t="s">
        <v>99</v>
      </c>
      <c r="E6" s="29" t="s">
        <v>100</v>
      </c>
      <c r="F6" s="29" t="s">
        <v>101</v>
      </c>
      <c r="G6" s="29" t="s">
        <v>102</v>
      </c>
      <c r="H6" s="29" t="s">
        <v>103</v>
      </c>
      <c r="I6" s="29" t="s">
        <v>104</v>
      </c>
      <c r="J6" s="29" t="s">
        <v>95</v>
      </c>
      <c r="K6" s="29" t="s">
        <v>89</v>
      </c>
    </row>
    <row r="7" spans="1:11" x14ac:dyDescent="0.35">
      <c r="A7" s="1" t="s">
        <v>31</v>
      </c>
      <c r="B7" s="23">
        <v>15143360</v>
      </c>
      <c r="C7" s="28">
        <v>7.4495425321725164E-2</v>
      </c>
      <c r="D7" s="23">
        <v>1128111.044</v>
      </c>
      <c r="E7" s="23">
        <v>1128700</v>
      </c>
      <c r="F7" s="23">
        <f>SUM(Table2[[#This Row],[Assumed interest due on 2022 beginning of year debt]:[2022 normal cost]])</f>
        <v>2256811.0439999998</v>
      </c>
      <c r="G7" s="23">
        <v>910099.29257747496</v>
      </c>
      <c r="H7" s="23">
        <v>1346711.7514225249</v>
      </c>
      <c r="I7" s="23">
        <v>1631529.8559309733</v>
      </c>
      <c r="J7" s="27">
        <v>2.4436392545044539E-2</v>
      </c>
      <c r="K7" s="23">
        <v>284818.10450844862</v>
      </c>
    </row>
    <row r="8" spans="1:11" x14ac:dyDescent="0.35">
      <c r="A8" s="1" t="s">
        <v>32</v>
      </c>
      <c r="B8" s="23">
        <v>4413556.4930000007</v>
      </c>
      <c r="C8" s="28">
        <v>7.3821167257323683E-2</v>
      </c>
      <c r="D8" s="23">
        <v>325813.8920694</v>
      </c>
      <c r="E8" s="23">
        <v>170610.60499999998</v>
      </c>
      <c r="F8" s="23">
        <f>SUM(Table2[[#This Row],[Assumed interest due on 2022 beginning of year debt]:[2022 normal cost]])</f>
        <v>496424.49706939998</v>
      </c>
      <c r="G8" s="23">
        <v>100813.02264277545</v>
      </c>
      <c r="H8" s="23">
        <v>395611.4744266246</v>
      </c>
      <c r="I8" s="23">
        <v>721750.79781114054</v>
      </c>
      <c r="J8" s="27">
        <v>0.27652663037991343</v>
      </c>
      <c r="K8" s="23">
        <v>326139.32338451588</v>
      </c>
    </row>
    <row r="9" spans="1:11" x14ac:dyDescent="0.35">
      <c r="A9" s="1" t="s">
        <v>33</v>
      </c>
      <c r="B9" s="23">
        <v>22727381.417999998</v>
      </c>
      <c r="C9" s="28">
        <v>7.1265586902643327E-2</v>
      </c>
      <c r="D9" s="23">
        <v>1619680.175514</v>
      </c>
      <c r="E9" s="23">
        <v>1968268.956</v>
      </c>
      <c r="F9" s="23">
        <f>SUM(Table2[[#This Row],[Assumed interest due on 2022 beginning of year debt]:[2022 normal cost]])</f>
        <v>3587949.1315139998</v>
      </c>
      <c r="G9" s="23">
        <v>1682622.5274935747</v>
      </c>
      <c r="H9" s="23">
        <v>1905326.6040204249</v>
      </c>
      <c r="I9" s="23">
        <v>5525542.4660418294</v>
      </c>
      <c r="J9" s="27">
        <v>0.26274114384473596</v>
      </c>
      <c r="K9" s="23">
        <v>3620215.8620214043</v>
      </c>
    </row>
    <row r="10" spans="1:11" x14ac:dyDescent="0.35">
      <c r="A10" s="1" t="s">
        <v>34</v>
      </c>
      <c r="B10" s="23">
        <v>3629745.5050000027</v>
      </c>
      <c r="C10" s="28">
        <v>7.2474871726716183E-2</v>
      </c>
      <c r="D10" s="23">
        <v>263065.33987549983</v>
      </c>
      <c r="E10" s="23">
        <v>619616.54200000002</v>
      </c>
      <c r="F10" s="23">
        <f>SUM(Table2[[#This Row],[Assumed interest due on 2022 beginning of year debt]:[2022 normal cost]])</f>
        <v>882681.88187549985</v>
      </c>
      <c r="G10" s="23">
        <v>286695.24481411482</v>
      </c>
      <c r="H10" s="23">
        <v>595986.63706138497</v>
      </c>
      <c r="I10" s="23">
        <v>912599.20565606584</v>
      </c>
      <c r="J10" s="27">
        <v>5.6322512335029273E-2</v>
      </c>
      <c r="K10" s="23">
        <v>316612.56859468087</v>
      </c>
    </row>
    <row r="11" spans="1:11" x14ac:dyDescent="0.35">
      <c r="A11" s="1" t="s">
        <v>35</v>
      </c>
      <c r="B11" s="23">
        <v>107139260</v>
      </c>
      <c r="C11" s="28">
        <v>6.9714956228930453E-2</v>
      </c>
      <c r="D11" s="23">
        <v>7469208.8213</v>
      </c>
      <c r="E11" s="23">
        <v>15944312</v>
      </c>
      <c r="F11" s="23">
        <f>SUM(Table2[[#This Row],[Assumed interest due on 2022 beginning of year debt]:[2022 normal cost]])</f>
        <v>23413520.8213</v>
      </c>
      <c r="G11" s="23">
        <v>7817203.027183149</v>
      </c>
      <c r="H11" s="23">
        <v>15596317.794116851</v>
      </c>
      <c r="I11" s="23">
        <v>26480957.420397304</v>
      </c>
      <c r="J11" s="27">
        <v>0.13143071893559219</v>
      </c>
      <c r="K11" s="23">
        <v>10884639.626280449</v>
      </c>
    </row>
    <row r="12" spans="1:11" x14ac:dyDescent="0.35">
      <c r="A12" s="1" t="s">
        <v>36</v>
      </c>
      <c r="B12" s="23">
        <v>18941811</v>
      </c>
      <c r="C12" s="28">
        <v>7.2499999999999995E-2</v>
      </c>
      <c r="D12" s="23">
        <v>1373281.2974999999</v>
      </c>
      <c r="E12" s="23">
        <v>1435237</v>
      </c>
      <c r="F12" s="23">
        <f>SUM(Table2[[#This Row],[Assumed interest due on 2022 beginning of year debt]:[2022 normal cost]])</f>
        <v>2808518.2974999999</v>
      </c>
      <c r="G12" s="23">
        <v>1276926.6580639782</v>
      </c>
      <c r="H12" s="23">
        <v>1531591.6394360219</v>
      </c>
      <c r="I12" s="23">
        <v>2853031.3170893779</v>
      </c>
      <c r="J12" s="27">
        <v>0.12607394840829564</v>
      </c>
      <c r="K12" s="23">
        <v>1321439.6776533565</v>
      </c>
    </row>
    <row r="13" spans="1:11" x14ac:dyDescent="0.35">
      <c r="A13" s="1" t="s">
        <v>37</v>
      </c>
      <c r="B13" s="23">
        <v>36378782</v>
      </c>
      <c r="C13" s="28">
        <v>6.9000000000000006E-2</v>
      </c>
      <c r="D13" s="23">
        <v>2510135.9580000001</v>
      </c>
      <c r="E13" s="23">
        <v>1062391</v>
      </c>
      <c r="F13" s="23">
        <f>SUM(Table2[[#This Row],[Assumed interest due on 2022 beginning of year debt]:[2022 normal cost]])</f>
        <v>3572526.9580000001</v>
      </c>
      <c r="G13" s="23">
        <v>617072.02674252307</v>
      </c>
      <c r="H13" s="23">
        <v>2955454.931257477</v>
      </c>
      <c r="I13" s="23">
        <v>4472764.8928787187</v>
      </c>
      <c r="J13" s="27">
        <v>0.1807545133974921</v>
      </c>
      <c r="K13" s="23">
        <v>1517309.9616212421</v>
      </c>
    </row>
    <row r="14" spans="1:11" x14ac:dyDescent="0.35">
      <c r="A14" s="1" t="s">
        <v>38</v>
      </c>
      <c r="B14" s="23">
        <v>-1098782</v>
      </c>
      <c r="C14" s="28">
        <v>7.0000000000000021E-2</v>
      </c>
      <c r="D14" s="23">
        <v>-76914.74000000002</v>
      </c>
      <c r="E14" s="23">
        <v>274232</v>
      </c>
      <c r="F14" s="23">
        <f>SUM(Table2[[#This Row],[Assumed interest due on 2022 beginning of year debt]:[2022 normal cost]])</f>
        <v>197317.25999999998</v>
      </c>
      <c r="G14" s="23">
        <v>103560.79566090635</v>
      </c>
      <c r="H14" s="23">
        <v>93756.46433909364</v>
      </c>
      <c r="I14" s="23">
        <v>394131.18705815449</v>
      </c>
      <c r="J14" s="27">
        <v>0.11757044064798383</v>
      </c>
      <c r="K14" s="23">
        <v>300374.72271906084</v>
      </c>
    </row>
    <row r="15" spans="1:11" x14ac:dyDescent="0.35">
      <c r="A15" s="1" t="s">
        <v>39</v>
      </c>
      <c r="B15" s="23">
        <v>19820366</v>
      </c>
      <c r="C15" s="28">
        <v>3.8902676459153178E-2</v>
      </c>
      <c r="D15" s="23">
        <v>771065.28580000007</v>
      </c>
      <c r="E15" s="23">
        <v>2926497</v>
      </c>
      <c r="F15" s="23">
        <f>SUM(Table2[[#This Row],[Assumed interest due on 2022 beginning of year debt]:[2022 normal cost]])</f>
        <v>3697562.2858000002</v>
      </c>
      <c r="G15" s="23">
        <v>794627.90181848942</v>
      </c>
      <c r="H15" s="23">
        <v>2902934.3839815101</v>
      </c>
      <c r="I15" s="23">
        <v>5019399.1734893704</v>
      </c>
      <c r="J15" s="27">
        <v>2.8170134383930144E-2</v>
      </c>
      <c r="K15" s="23">
        <v>2116464.7895078603</v>
      </c>
    </row>
    <row r="16" spans="1:11" x14ac:dyDescent="0.35">
      <c r="A16" s="1" t="s">
        <v>40</v>
      </c>
      <c r="B16" s="23">
        <v>11124388.919</v>
      </c>
      <c r="C16" s="28">
        <v>6.9161425572188781E-2</v>
      </c>
      <c r="D16" s="23">
        <v>769378.59625750012</v>
      </c>
      <c r="E16" s="23">
        <v>1954599.9280000001</v>
      </c>
      <c r="F16" s="23">
        <f>SUM(Table2[[#This Row],[Assumed interest due on 2022 beginning of year debt]:[2022 normal cost]])</f>
        <v>2723978.5242575002</v>
      </c>
      <c r="G16" s="23">
        <v>937555.54217889067</v>
      </c>
      <c r="H16" s="23">
        <v>1786422.9820786095</v>
      </c>
      <c r="I16" s="23">
        <v>3546949.6589686153</v>
      </c>
      <c r="J16" s="27">
        <v>0.10829484594407382</v>
      </c>
      <c r="K16" s="23">
        <v>1760526.6768900058</v>
      </c>
    </row>
    <row r="17" spans="1:11" x14ac:dyDescent="0.35">
      <c r="A17" s="1" t="s">
        <v>41</v>
      </c>
      <c r="B17" s="23">
        <v>12203373.761000004</v>
      </c>
      <c r="C17" s="28">
        <v>7.0000000000000007E-2</v>
      </c>
      <c r="D17" s="23">
        <v>854236.16327000037</v>
      </c>
      <c r="E17" s="23">
        <v>613550.34499999997</v>
      </c>
      <c r="F17" s="23">
        <f>SUM(Table2[[#This Row],[Assumed interest due on 2022 beginning of year debt]:[2022 normal cost]])</f>
        <v>1467786.5082700003</v>
      </c>
      <c r="G17" s="23">
        <v>626.30614118818119</v>
      </c>
      <c r="H17" s="23">
        <v>1467160.2021288122</v>
      </c>
      <c r="I17" s="23">
        <v>1587362.4295643147</v>
      </c>
      <c r="J17" s="27">
        <v>2.6808793902396721E-2</v>
      </c>
      <c r="K17" s="23">
        <v>120202.22743550246</v>
      </c>
    </row>
    <row r="18" spans="1:11" x14ac:dyDescent="0.35">
      <c r="A18" s="1" t="s">
        <v>42</v>
      </c>
      <c r="B18" s="23">
        <v>-344659.82100000232</v>
      </c>
      <c r="C18" s="28">
        <v>6.3499999999999779E-2</v>
      </c>
      <c r="D18" s="23">
        <v>-21885.898633500074</v>
      </c>
      <c r="E18" s="23">
        <v>600762.90399999998</v>
      </c>
      <c r="F18" s="23">
        <f>SUM(Table2[[#This Row],[Assumed interest due on 2022 beginning of year debt]:[2022 normal cost]])</f>
        <v>578877.00536649988</v>
      </c>
      <c r="G18" s="23">
        <v>325951.14012623386</v>
      </c>
      <c r="H18" s="23">
        <v>252925.86524026602</v>
      </c>
      <c r="I18" s="23">
        <v>499582.92979881749</v>
      </c>
      <c r="J18" s="27">
        <v>6.1455409607446054E-2</v>
      </c>
      <c r="K18" s="23">
        <v>246657.06455855144</v>
      </c>
    </row>
    <row r="19" spans="1:11" x14ac:dyDescent="0.35">
      <c r="A19" s="1" t="s">
        <v>43</v>
      </c>
      <c r="B19" s="23">
        <v>141616509.83999997</v>
      </c>
      <c r="C19" s="28">
        <v>6.6238453951512816E-2</v>
      </c>
      <c r="D19" s="23">
        <v>9380458.6658107992</v>
      </c>
      <c r="E19" s="23">
        <v>3760372.24</v>
      </c>
      <c r="F19" s="23">
        <f>SUM(Table2[[#This Row],[Assumed interest due on 2022 beginning of year debt]:[2022 normal cost]])</f>
        <v>13140830.905810799</v>
      </c>
      <c r="G19" s="23">
        <v>1721209.8974855298</v>
      </c>
      <c r="H19" s="23">
        <v>11419621.008325271</v>
      </c>
      <c r="I19" s="23">
        <v>11331311.607283425</v>
      </c>
      <c r="J19" s="27">
        <v>-4.3692435149077762E-3</v>
      </c>
      <c r="K19" s="23">
        <v>-88309.401041845005</v>
      </c>
    </row>
    <row r="20" spans="1:11" x14ac:dyDescent="0.35">
      <c r="A20" s="1" t="s">
        <v>44</v>
      </c>
      <c r="B20" s="23">
        <v>9613261</v>
      </c>
      <c r="C20" s="28">
        <v>6.25E-2</v>
      </c>
      <c r="D20" s="23">
        <v>600828.8125</v>
      </c>
      <c r="E20" s="23">
        <v>759376</v>
      </c>
      <c r="F20" s="23">
        <f>SUM(Table2[[#This Row],[Assumed interest due on 2022 beginning of year debt]:[2022 normal cost]])</f>
        <v>1360204.8125</v>
      </c>
      <c r="G20" s="23">
        <v>74491.118561627867</v>
      </c>
      <c r="H20" s="23">
        <v>1285713.6939383722</v>
      </c>
      <c r="I20" s="23">
        <v>2708554.6706863791</v>
      </c>
      <c r="J20" s="27">
        <v>0.12494715512338019</v>
      </c>
      <c r="K20" s="23">
        <v>1422840.9767480071</v>
      </c>
    </row>
    <row r="21" spans="1:11" x14ac:dyDescent="0.35">
      <c r="A21" s="1" t="s">
        <v>45</v>
      </c>
      <c r="B21" s="23">
        <v>-431597.9319999963</v>
      </c>
      <c r="C21" s="28">
        <v>6.9658669587879307E-2</v>
      </c>
      <c r="D21" s="23">
        <v>-30064.537739999745</v>
      </c>
      <c r="E21" s="23">
        <v>984942.03200000001</v>
      </c>
      <c r="F21" s="23">
        <f>SUM(Table2[[#This Row],[Assumed interest due on 2022 beginning of year debt]:[2022 normal cost]])</f>
        <v>954877.4942600003</v>
      </c>
      <c r="G21" s="23">
        <v>602071.78045376809</v>
      </c>
      <c r="H21" s="23">
        <v>352805.7138062322</v>
      </c>
      <c r="I21" s="23">
        <v>916094.0687525149</v>
      </c>
      <c r="J21" s="27">
        <v>6.1917129144910314E-2</v>
      </c>
      <c r="K21" s="23">
        <v>563288.35494628269</v>
      </c>
    </row>
    <row r="22" spans="1:11" x14ac:dyDescent="0.35">
      <c r="A22" s="1" t="s">
        <v>46</v>
      </c>
      <c r="B22" s="23">
        <v>7799451</v>
      </c>
      <c r="C22" s="28">
        <v>7.2499999999999995E-2</v>
      </c>
      <c r="D22" s="23">
        <v>565460.19750000001</v>
      </c>
      <c r="E22" s="23">
        <v>666910</v>
      </c>
      <c r="F22" s="23">
        <f>SUM(Table2[[#This Row],[Assumed interest due on 2022 beginning of year debt]:[2022 normal cost]])</f>
        <v>1232370.1975</v>
      </c>
      <c r="G22" s="23">
        <v>499001.09724929463</v>
      </c>
      <c r="H22" s="23">
        <v>733369.10025070538</v>
      </c>
      <c r="I22" s="23">
        <v>2201644.5390025703</v>
      </c>
      <c r="J22" s="27">
        <v>0.18734729864764771</v>
      </c>
      <c r="K22" s="23">
        <v>1468275.4387518649</v>
      </c>
    </row>
    <row r="23" spans="1:11" x14ac:dyDescent="0.35">
      <c r="A23" s="1" t="s">
        <v>47</v>
      </c>
      <c r="B23" s="23">
        <v>27994549</v>
      </c>
      <c r="C23" s="28">
        <v>6.1617724507724694E-2</v>
      </c>
      <c r="D23" s="23">
        <v>1724960.4079999998</v>
      </c>
      <c r="E23" s="23">
        <v>831173</v>
      </c>
      <c r="F23" s="23">
        <f>SUM(Table2[[#This Row],[Assumed interest due on 2022 beginning of year debt]:[2022 normal cost]])</f>
        <v>2556133.4079999998</v>
      </c>
      <c r="G23" s="23">
        <v>490221.76453559683</v>
      </c>
      <c r="H23" s="23">
        <v>2065911.643464403</v>
      </c>
      <c r="I23" s="23">
        <v>3236727.3935840046</v>
      </c>
      <c r="J23" s="27">
        <v>0.20981755725678916</v>
      </c>
      <c r="K23" s="23">
        <v>1170815.7501196018</v>
      </c>
    </row>
    <row r="24" spans="1:11" x14ac:dyDescent="0.35">
      <c r="A24" s="1" t="s">
        <v>48</v>
      </c>
      <c r="B24" s="23">
        <v>11680755.081</v>
      </c>
      <c r="C24" s="28">
        <v>7.367233723946276E-2</v>
      </c>
      <c r="D24" s="23">
        <v>860548.52753900015</v>
      </c>
      <c r="E24" s="23">
        <v>769014.52300000004</v>
      </c>
      <c r="F24" s="23">
        <f>SUM(Table2[[#This Row],[Assumed interest due on 2022 beginning of year debt]:[2022 normal cost]])</f>
        <v>1629563.0505390002</v>
      </c>
      <c r="G24" s="23">
        <v>598220.22528724629</v>
      </c>
      <c r="H24" s="23">
        <v>1031342.8252517539</v>
      </c>
      <c r="I24" s="23">
        <v>2405970.886333853</v>
      </c>
      <c r="J24" s="27">
        <v>0.19679557870865663</v>
      </c>
      <c r="K24" s="23">
        <v>1374628.0610820986</v>
      </c>
    </row>
    <row r="25" spans="1:11" x14ac:dyDescent="0.35">
      <c r="A25" s="1" t="s">
        <v>49</v>
      </c>
      <c r="B25" s="23">
        <v>1439477.625</v>
      </c>
      <c r="C25" s="28">
        <v>6.5000000000000002E-2</v>
      </c>
      <c r="D25" s="23">
        <v>93566.045624999999</v>
      </c>
      <c r="E25" s="23">
        <v>367665.72600000002</v>
      </c>
      <c r="F25" s="23">
        <f>SUM(Table2[[#This Row],[Assumed interest due on 2022 beginning of year debt]:[2022 normal cost]])</f>
        <v>461231.77162500005</v>
      </c>
      <c r="G25" s="23">
        <v>237630.56719156686</v>
      </c>
      <c r="H25" s="23">
        <v>223601.20443343313</v>
      </c>
      <c r="I25" s="23">
        <v>643282.71746486332</v>
      </c>
      <c r="J25" s="27">
        <v>0.14097787620089372</v>
      </c>
      <c r="K25" s="23">
        <v>419681.51303143019</v>
      </c>
    </row>
    <row r="26" spans="1:11" x14ac:dyDescent="0.35">
      <c r="A26" s="1" t="s">
        <v>50</v>
      </c>
      <c r="B26" s="23">
        <v>16132540</v>
      </c>
      <c r="C26" s="28">
        <v>6.551989959423625E-2</v>
      </c>
      <c r="D26" s="23">
        <v>1057002.4010000001</v>
      </c>
      <c r="E26" s="23">
        <v>1655772</v>
      </c>
      <c r="F26" s="23">
        <f>SUM(Table2[[#This Row],[Assumed interest due on 2022 beginning of year debt]:[2022 normal cost]])</f>
        <v>2712774.4010000001</v>
      </c>
      <c r="G26" s="23">
        <v>931115.53741081094</v>
      </c>
      <c r="H26" s="23">
        <v>1781658.8635891892</v>
      </c>
      <c r="I26" s="23">
        <v>2428377.6761291879</v>
      </c>
      <c r="J26" s="27">
        <v>4.8389283985131724E-2</v>
      </c>
      <c r="K26" s="23">
        <v>646718.81253999867</v>
      </c>
    </row>
    <row r="27" spans="1:11" x14ac:dyDescent="0.35">
      <c r="A27" s="1" t="s">
        <v>51</v>
      </c>
      <c r="B27" s="23">
        <v>33143405</v>
      </c>
      <c r="C27" s="28">
        <v>7.0000000000000007E-2</v>
      </c>
      <c r="D27" s="23">
        <v>2320038.35</v>
      </c>
      <c r="E27" s="23">
        <v>2066501</v>
      </c>
      <c r="F27" s="23">
        <f>SUM(Table2[[#This Row],[Assumed interest due on 2022 beginning of year debt]:[2022 normal cost]])</f>
        <v>4386539.3499999996</v>
      </c>
      <c r="G27" s="23">
        <v>1640546.3308472333</v>
      </c>
      <c r="H27" s="23">
        <v>2745993.019152767</v>
      </c>
      <c r="I27" s="23">
        <v>4062954.1188389659</v>
      </c>
      <c r="J27" s="27">
        <v>9.174113798916983E-2</v>
      </c>
      <c r="K27" s="23">
        <v>1316961.0996861989</v>
      </c>
    </row>
    <row r="28" spans="1:11" x14ac:dyDescent="0.35">
      <c r="A28" s="1" t="s">
        <v>52</v>
      </c>
      <c r="B28" s="23">
        <v>28994408.063999996</v>
      </c>
      <c r="C28" s="28">
        <v>6.7675765814233943E-2</v>
      </c>
      <c r="D28" s="23">
        <v>1962218.7700616</v>
      </c>
      <c r="E28" s="23">
        <v>933832.24399999995</v>
      </c>
      <c r="F28" s="23">
        <f>SUM(Table2[[#This Row],[Assumed interest due on 2022 beginning of year debt]:[2022 normal cost]])</f>
        <v>2896051.0140616</v>
      </c>
      <c r="G28" s="23">
        <v>473209.14120998513</v>
      </c>
      <c r="H28" s="23">
        <v>2422841.8728516153</v>
      </c>
      <c r="I28" s="23">
        <v>4777564.6900773766</v>
      </c>
      <c r="J28" s="27">
        <v>0.17338603641651423</v>
      </c>
      <c r="K28" s="23">
        <v>2354722.8172257608</v>
      </c>
    </row>
    <row r="29" spans="1:11" x14ac:dyDescent="0.35">
      <c r="A29" s="1" t="s">
        <v>53</v>
      </c>
      <c r="B29" s="23">
        <v>10373201</v>
      </c>
      <c r="C29" s="28">
        <v>6.6487779731637317E-2</v>
      </c>
      <c r="D29" s="23">
        <v>689691.10320000001</v>
      </c>
      <c r="E29" s="23">
        <v>2000744</v>
      </c>
      <c r="F29" s="23">
        <f>SUM(Table2[[#This Row],[Assumed interest due on 2022 beginning of year debt]:[2022 normal cost]])</f>
        <v>2690435.1031999998</v>
      </c>
      <c r="G29" s="23">
        <v>1329944.5695939879</v>
      </c>
      <c r="H29" s="23">
        <v>1360490.5336060124</v>
      </c>
      <c r="I29" s="23">
        <v>1706166.1841183717</v>
      </c>
      <c r="J29" s="27">
        <v>1.9360442654040456E-2</v>
      </c>
      <c r="K29" s="23">
        <v>345675.65051235963</v>
      </c>
    </row>
    <row r="30" spans="1:11" x14ac:dyDescent="0.35">
      <c r="A30" s="1" t="s">
        <v>54</v>
      </c>
      <c r="B30" s="23">
        <v>14892925</v>
      </c>
      <c r="C30" s="28">
        <v>7.5499999999999998E-2</v>
      </c>
      <c r="D30" s="23">
        <v>1124415.8374999999</v>
      </c>
      <c r="E30" s="23">
        <v>767026</v>
      </c>
      <c r="F30" s="23">
        <f>SUM(Table2[[#This Row],[Assumed interest due on 2022 beginning of year debt]:[2022 normal cost]])</f>
        <v>1891441.8374999999</v>
      </c>
      <c r="G30" s="23">
        <v>640927.84891635191</v>
      </c>
      <c r="H30" s="23">
        <v>1250513.9885836481</v>
      </c>
      <c r="I30" s="23">
        <v>1276714.9757433957</v>
      </c>
      <c r="J30" s="27">
        <v>4.0350486458760508E-3</v>
      </c>
      <c r="K30" s="23">
        <v>26200.9871597479</v>
      </c>
    </row>
    <row r="31" spans="1:11" x14ac:dyDescent="0.35">
      <c r="A31" s="1" t="s">
        <v>55</v>
      </c>
      <c r="B31" s="23">
        <v>9982481</v>
      </c>
      <c r="C31" s="28">
        <v>6.9788689404968574E-2</v>
      </c>
      <c r="D31" s="23">
        <v>696664.26600000006</v>
      </c>
      <c r="E31" s="23">
        <v>1335661</v>
      </c>
      <c r="F31" s="23">
        <f>SUM(Table2[[#This Row],[Assumed interest due on 2022 beginning of year debt]:[2022 normal cost]])</f>
        <v>2032325.2660000001</v>
      </c>
      <c r="G31" s="23">
        <v>1056465.0789049659</v>
      </c>
      <c r="H31" s="23">
        <v>975860.18709503417</v>
      </c>
      <c r="I31" s="23">
        <v>1798395.7293690329</v>
      </c>
      <c r="J31" s="27">
        <v>7.7846294073081732E-2</v>
      </c>
      <c r="K31" s="23">
        <v>822535.54227399849</v>
      </c>
    </row>
    <row r="32" spans="1:11" x14ac:dyDescent="0.35">
      <c r="A32" s="1" t="s">
        <v>56</v>
      </c>
      <c r="B32" s="23">
        <v>4142406</v>
      </c>
      <c r="C32" s="28">
        <v>7.0599999999999996E-2</v>
      </c>
      <c r="D32" s="23">
        <v>292453.86359999998</v>
      </c>
      <c r="E32" s="23">
        <v>308336</v>
      </c>
      <c r="F32" s="23">
        <f>SUM(Table2[[#This Row],[Assumed interest due on 2022 beginning of year debt]:[2022 normal cost]])</f>
        <v>600789.86360000004</v>
      </c>
      <c r="G32" s="23">
        <v>236159.47690185969</v>
      </c>
      <c r="H32" s="23">
        <v>364630.3866981403</v>
      </c>
      <c r="I32" s="23">
        <v>409704.20290678611</v>
      </c>
      <c r="J32" s="27">
        <v>1.7284356396739541E-2</v>
      </c>
      <c r="K32" s="23">
        <v>45073.81620864584</v>
      </c>
    </row>
    <row r="33" spans="1:11" x14ac:dyDescent="0.35">
      <c r="A33" s="1" t="s">
        <v>57</v>
      </c>
      <c r="B33" s="23">
        <v>-1911477.8379999995</v>
      </c>
      <c r="C33" s="28">
        <v>7.2762406384750386E-2</v>
      </c>
      <c r="D33" s="23">
        <v>-139083.72724400004</v>
      </c>
      <c r="E33" s="23">
        <v>453303.67699999997</v>
      </c>
      <c r="F33" s="23">
        <f>SUM(Table2[[#This Row],[Assumed interest due on 2022 beginning of year debt]:[2022 normal cost]])</f>
        <v>314219.94975599996</v>
      </c>
      <c r="G33" s="23">
        <v>288165.23016149312</v>
      </c>
      <c r="H33" s="23">
        <v>26054.719594506791</v>
      </c>
      <c r="I33" s="23">
        <v>370808.46034515195</v>
      </c>
      <c r="J33" s="27">
        <v>9.8912095852407789E-2</v>
      </c>
      <c r="K33" s="23">
        <v>344753.74075064517</v>
      </c>
    </row>
    <row r="34" spans="1:11" x14ac:dyDescent="0.35">
      <c r="A34" s="1" t="s">
        <v>58</v>
      </c>
      <c r="B34" s="23">
        <v>9119300</v>
      </c>
      <c r="C34" s="28">
        <v>7.2499999999999995E-2</v>
      </c>
      <c r="D34" s="23">
        <v>661149.25</v>
      </c>
      <c r="E34" s="23">
        <v>1470100</v>
      </c>
      <c r="F34" s="23">
        <f>SUM(Table2[[#This Row],[Assumed interest due on 2022 beginning of year debt]:[2022 normal cost]])</f>
        <v>2131249.25</v>
      </c>
      <c r="G34" s="23">
        <v>1197171.8172426212</v>
      </c>
      <c r="H34" s="23">
        <v>934077.43275737879</v>
      </c>
      <c r="I34" s="23">
        <v>1143319.7977818805</v>
      </c>
      <c r="J34" s="27">
        <v>2.9359108323909314E-2</v>
      </c>
      <c r="K34" s="23">
        <v>209242.36502450169</v>
      </c>
    </row>
    <row r="35" spans="1:11" x14ac:dyDescent="0.35">
      <c r="A35" s="1" t="s">
        <v>59</v>
      </c>
      <c r="B35" s="23">
        <v>4470620</v>
      </c>
      <c r="C35" s="28">
        <v>6.7478358147192122E-2</v>
      </c>
      <c r="D35" s="23">
        <v>301670.09750000003</v>
      </c>
      <c r="E35" s="23">
        <v>326020</v>
      </c>
      <c r="F35" s="23">
        <f>SUM(Table2[[#This Row],[Assumed interest due on 2022 beginning of year debt]:[2022 normal cost]])</f>
        <v>627690.09750000003</v>
      </c>
      <c r="G35" s="23">
        <v>252984.9265357086</v>
      </c>
      <c r="H35" s="23">
        <v>374705.17096429144</v>
      </c>
      <c r="I35" s="23">
        <v>605711.34586842894</v>
      </c>
      <c r="J35" s="27">
        <v>7.4834574626748238E-2</v>
      </c>
      <c r="K35" s="23">
        <v>231006.1749041375</v>
      </c>
    </row>
    <row r="36" spans="1:11" x14ac:dyDescent="0.35">
      <c r="A36" s="1" t="s">
        <v>60</v>
      </c>
      <c r="B36" s="23">
        <v>97817302.700000033</v>
      </c>
      <c r="C36" s="28">
        <v>7.000044517006293E-2</v>
      </c>
      <c r="D36" s="23">
        <v>6847254.7343348004</v>
      </c>
      <c r="E36" s="23">
        <v>3312558.45</v>
      </c>
      <c r="F36" s="23">
        <f>SUM(Table2[[#This Row],[Assumed interest due on 2022 beginning of year debt]:[2022 normal cost]])</f>
        <v>10159813.1843348</v>
      </c>
      <c r="G36" s="23">
        <v>2386928.6122728093</v>
      </c>
      <c r="H36" s="23">
        <v>7772884.5720619913</v>
      </c>
      <c r="I36" s="23">
        <v>9916702.2963810414</v>
      </c>
      <c r="J36" s="27">
        <v>7.6377690827009792E-2</v>
      </c>
      <c r="K36" s="23">
        <v>2143817.7243190492</v>
      </c>
    </row>
    <row r="37" spans="1:11" x14ac:dyDescent="0.35">
      <c r="A37" s="1" t="s">
        <v>61</v>
      </c>
      <c r="B37" s="23">
        <v>12400085</v>
      </c>
      <c r="C37" s="28">
        <v>7.1071085198206305E-2</v>
      </c>
      <c r="D37" s="23">
        <v>881287.49749999994</v>
      </c>
      <c r="E37" s="23">
        <v>890734</v>
      </c>
      <c r="F37" s="23">
        <f>SUM(Table2[[#This Row],[Assumed interest due on 2022 beginning of year debt]:[2022 normal cost]])</f>
        <v>1772021.4975000001</v>
      </c>
      <c r="G37" s="23">
        <v>700967.15775836469</v>
      </c>
      <c r="H37" s="23">
        <v>1071054.3397416356</v>
      </c>
      <c r="I37" s="23">
        <v>971327.81925998616</v>
      </c>
      <c r="J37" s="27">
        <v>-1.7501032844695199E-2</v>
      </c>
      <c r="K37" s="23">
        <v>-99726.520481649233</v>
      </c>
    </row>
    <row r="38" spans="1:11" x14ac:dyDescent="0.35">
      <c r="A38" s="1" t="s">
        <v>62</v>
      </c>
      <c r="B38" s="23">
        <v>1835849</v>
      </c>
      <c r="C38" s="28">
        <v>5.8999999999999997E-2</v>
      </c>
      <c r="D38" s="23">
        <v>108315.091</v>
      </c>
      <c r="E38" s="23">
        <v>4997755</v>
      </c>
      <c r="F38" s="23">
        <f>SUM(Table2[[#This Row],[Assumed interest due on 2022 beginning of year debt]:[2022 normal cost]])</f>
        <v>5106070.091</v>
      </c>
      <c r="G38" s="23">
        <v>594388.84893420059</v>
      </c>
      <c r="H38" s="23">
        <v>4511681.2420657994</v>
      </c>
      <c r="I38" s="23">
        <v>5791385.4143811259</v>
      </c>
      <c r="J38" s="27">
        <v>3.8997094785801205E-2</v>
      </c>
      <c r="K38" s="23">
        <v>1279704.1723153268</v>
      </c>
    </row>
    <row r="39" spans="1:11" x14ac:dyDescent="0.35">
      <c r="A39" s="1" t="s">
        <v>63</v>
      </c>
      <c r="B39" s="23">
        <v>6237511</v>
      </c>
      <c r="C39" s="28">
        <v>6.5107808226710945E-2</v>
      </c>
      <c r="D39" s="23">
        <v>406110.67000000004</v>
      </c>
      <c r="E39" s="23">
        <v>2846593</v>
      </c>
      <c r="F39" s="23">
        <f>SUM(Table2[[#This Row],[Assumed interest due on 2022 beginning of year debt]:[2022 normal cost]])</f>
        <v>3252703.67</v>
      </c>
      <c r="G39" s="23">
        <v>1581739.9296786641</v>
      </c>
      <c r="H39" s="23">
        <v>1670963.7403213358</v>
      </c>
      <c r="I39" s="23">
        <v>3809408.6174060386</v>
      </c>
      <c r="J39" s="27">
        <v>8.7214607548199916E-2</v>
      </c>
      <c r="K39" s="23">
        <v>2138444.8770847027</v>
      </c>
    </row>
    <row r="40" spans="1:11" x14ac:dyDescent="0.35">
      <c r="A40" s="1" t="s">
        <v>64</v>
      </c>
      <c r="B40" s="23">
        <v>2087011.4890000001</v>
      </c>
      <c r="C40" s="28">
        <v>7.1756724876371775E-2</v>
      </c>
      <c r="D40" s="23">
        <v>149757.10923</v>
      </c>
      <c r="E40" s="23">
        <v>238856.228</v>
      </c>
      <c r="F40" s="23">
        <f>SUM(Table2[[#This Row],[Assumed interest due on 2022 beginning of year debt]:[2022 normal cost]])</f>
        <v>388613.33723</v>
      </c>
      <c r="G40" s="23">
        <v>190370.8877075187</v>
      </c>
      <c r="H40" s="23">
        <v>198242.4495224813</v>
      </c>
      <c r="I40" s="23">
        <v>219521.12830713607</v>
      </c>
      <c r="J40" s="27">
        <v>1.039169597663623E-2</v>
      </c>
      <c r="K40" s="23">
        <v>21278.678784654741</v>
      </c>
    </row>
    <row r="41" spans="1:11" x14ac:dyDescent="0.35">
      <c r="A41" s="1" t="s">
        <v>65</v>
      </c>
      <c r="B41" s="23">
        <v>21388742.084999979</v>
      </c>
      <c r="C41" s="28">
        <v>6.9649273797510555E-2</v>
      </c>
      <c r="D41" s="23">
        <v>1489710.3536625002</v>
      </c>
      <c r="E41" s="23">
        <v>3430579.0379999997</v>
      </c>
      <c r="F41" s="23">
        <f>SUM(Table2[[#This Row],[Assumed interest due on 2022 beginning of year debt]:[2022 normal cost]])</f>
        <v>4920289.3916624999</v>
      </c>
      <c r="G41" s="23">
        <v>3493109.1929951068</v>
      </c>
      <c r="H41" s="23">
        <v>1427180.1986673933</v>
      </c>
      <c r="I41" s="23">
        <v>4340617.5902431216</v>
      </c>
      <c r="J41" s="27">
        <v>9.634977233809075E-2</v>
      </c>
      <c r="K41" s="23">
        <v>2913437.3915757281</v>
      </c>
    </row>
    <row r="42" spans="1:11" x14ac:dyDescent="0.35">
      <c r="A42" s="1" t="s">
        <v>66</v>
      </c>
      <c r="B42" s="23">
        <v>3864917.5969999954</v>
      </c>
      <c r="C42" s="28">
        <v>7.2101700031407007E-2</v>
      </c>
      <c r="D42" s="23">
        <v>278667.12922500004</v>
      </c>
      <c r="E42" s="23">
        <v>849669.9</v>
      </c>
      <c r="F42" s="23">
        <f>SUM(Table2[[#This Row],[Assumed interest due on 2022 beginning of year debt]:[2022 normal cost]])</f>
        <v>1128337.0292250002</v>
      </c>
      <c r="G42" s="23">
        <v>518096.96431501355</v>
      </c>
      <c r="H42" s="23">
        <v>610240.06490998645</v>
      </c>
      <c r="I42" s="23">
        <v>1582497.8678718093</v>
      </c>
      <c r="J42" s="27">
        <v>0.13159287878975809</v>
      </c>
      <c r="K42" s="23">
        <v>972257.80296182283</v>
      </c>
    </row>
    <row r="43" spans="1:11" x14ac:dyDescent="0.35">
      <c r="A43" s="1" t="s">
        <v>67</v>
      </c>
      <c r="B43" s="23">
        <v>11966500</v>
      </c>
      <c r="C43" s="28">
        <v>6.9000000000000006E-2</v>
      </c>
      <c r="D43" s="23">
        <v>825688.50000000012</v>
      </c>
      <c r="E43" s="23">
        <v>1387700</v>
      </c>
      <c r="F43" s="23">
        <f>SUM(Table2[[#This Row],[Assumed interest due on 2022 beginning of year debt]:[2022 normal cost]])</f>
        <v>2213388.5</v>
      </c>
      <c r="G43" s="23">
        <v>165531.32238340875</v>
      </c>
      <c r="H43" s="23">
        <v>2047857.1776165913</v>
      </c>
      <c r="I43" s="23">
        <v>4166922.769953866</v>
      </c>
      <c r="J43" s="27">
        <v>0.16372796751327207</v>
      </c>
      <c r="K43" s="23">
        <v>2119065.5923372749</v>
      </c>
    </row>
    <row r="44" spans="1:11" x14ac:dyDescent="0.35">
      <c r="A44" s="1" t="s">
        <v>68</v>
      </c>
      <c r="B44" s="23">
        <v>53761730</v>
      </c>
      <c r="C44" s="28">
        <v>7.0000000000000007E-2</v>
      </c>
      <c r="D44" s="23">
        <v>3763321.1</v>
      </c>
      <c r="E44" s="23">
        <v>2727693</v>
      </c>
      <c r="F44" s="23">
        <f>SUM(Table2[[#This Row],[Assumed interest due on 2022 beginning of year debt]:[2022 normal cost]])</f>
        <v>6491014.0999999996</v>
      </c>
      <c r="G44" s="23">
        <v>1606488.446022277</v>
      </c>
      <c r="H44" s="23">
        <v>4884525.6539777219</v>
      </c>
      <c r="I44" s="23">
        <v>7316277.0622035684</v>
      </c>
      <c r="J44" s="27">
        <v>0.11442273888592458</v>
      </c>
      <c r="K44" s="23">
        <v>2431751.408225846</v>
      </c>
    </row>
    <row r="45" spans="1:11" x14ac:dyDescent="0.35">
      <c r="A45" s="1" t="s">
        <v>69</v>
      </c>
      <c r="B45" s="23">
        <v>4150043.8540000012</v>
      </c>
      <c r="C45" s="28">
        <v>6.9729416353295229E-2</v>
      </c>
      <c r="D45" s="23">
        <v>289380.13578000007</v>
      </c>
      <c r="E45" s="23">
        <v>154245.22</v>
      </c>
      <c r="F45" s="23">
        <f>SUM(Table2[[#This Row],[Assumed interest due on 2022 beginning of year debt]:[2022 normal cost]])</f>
        <v>443625.3557800001</v>
      </c>
      <c r="G45" s="23">
        <v>96305.796547771984</v>
      </c>
      <c r="H45" s="23">
        <v>347319.55923222809</v>
      </c>
      <c r="I45" s="23">
        <v>596771.49317967647</v>
      </c>
      <c r="J45" s="27">
        <v>0.12986293144781486</v>
      </c>
      <c r="K45" s="23">
        <v>249451.93394744847</v>
      </c>
    </row>
    <row r="46" spans="1:11" x14ac:dyDescent="0.35">
      <c r="A46" s="1" t="s">
        <v>70</v>
      </c>
      <c r="B46" s="23">
        <v>24503062</v>
      </c>
      <c r="C46" s="28">
        <v>7.0000000000000007E-2</v>
      </c>
      <c r="D46" s="23">
        <v>1715214.3400000003</v>
      </c>
      <c r="E46" s="23">
        <v>1297655</v>
      </c>
      <c r="F46" s="23">
        <f>SUM(Table2[[#This Row],[Assumed interest due on 2022 beginning of year debt]:[2022 normal cost]])</f>
        <v>3012869.3400000003</v>
      </c>
      <c r="G46" s="23">
        <v>1189825.7829654221</v>
      </c>
      <c r="H46" s="23">
        <v>1823043.5570345782</v>
      </c>
      <c r="I46" s="23">
        <v>2391339.3424118524</v>
      </c>
      <c r="J46" s="27">
        <v>4.9881976890795855E-2</v>
      </c>
      <c r="K46" s="23">
        <v>568295.78537727415</v>
      </c>
    </row>
    <row r="47" spans="1:11" x14ac:dyDescent="0.35">
      <c r="A47" s="1" t="s">
        <v>71</v>
      </c>
      <c r="B47" s="23">
        <v>-765829</v>
      </c>
      <c r="C47" s="28">
        <v>6.5000000000000002E-2</v>
      </c>
      <c r="D47" s="23">
        <v>-49778.885000000002</v>
      </c>
      <c r="E47" s="23">
        <v>260129</v>
      </c>
      <c r="F47" s="23">
        <f>SUM(Table2[[#This Row],[Assumed interest due on 2022 beginning of year debt]:[2022 normal cost]])</f>
        <v>210350.11499999999</v>
      </c>
      <c r="G47" s="23">
        <v>147617.68071155975</v>
      </c>
      <c r="H47" s="23">
        <v>62732.434288440243</v>
      </c>
      <c r="I47" s="23">
        <v>147854.00604875406</v>
      </c>
      <c r="J47" s="27">
        <v>3.7009185934818521E-2</v>
      </c>
      <c r="K47" s="23">
        <v>85121.571760313818</v>
      </c>
    </row>
    <row r="48" spans="1:11" x14ac:dyDescent="0.35">
      <c r="A48" s="1" t="s">
        <v>72</v>
      </c>
      <c r="B48" s="23">
        <v>-6470321</v>
      </c>
      <c r="C48" s="28">
        <v>7.196170058641603E-2</v>
      </c>
      <c r="D48" s="23">
        <v>-465615.30249999993</v>
      </c>
      <c r="E48" s="23">
        <v>775958</v>
      </c>
      <c r="F48" s="23">
        <f>SUM(Table2[[#This Row],[Assumed interest due on 2022 beginning of year debt]:[2022 normal cost]])</f>
        <v>310342.69750000007</v>
      </c>
      <c r="G48" s="23">
        <v>334703.11479530239</v>
      </c>
      <c r="H48" s="23">
        <v>-24360.41729530241</v>
      </c>
      <c r="I48" s="23">
        <v>1114863.5142061908</v>
      </c>
      <c r="J48" s="27">
        <v>0.13463269888000204</v>
      </c>
      <c r="K48" s="23">
        <v>1139223.9315014931</v>
      </c>
    </row>
    <row r="49" spans="1:12" x14ac:dyDescent="0.35">
      <c r="A49" s="1" t="s">
        <v>73</v>
      </c>
      <c r="B49" s="23">
        <v>38078401.15199998</v>
      </c>
      <c r="C49" s="28">
        <v>6.9482572796022879E-2</v>
      </c>
      <c r="D49" s="23">
        <v>2645785.2800000003</v>
      </c>
      <c r="E49" s="23">
        <v>7205081.3289999999</v>
      </c>
      <c r="F49" s="23">
        <f>SUM(Table2[[#This Row],[Assumed interest due on 2022 beginning of year debt]:[2022 normal cost]])</f>
        <v>9850866.6090000011</v>
      </c>
      <c r="G49" s="23">
        <v>5127684.5694012865</v>
      </c>
      <c r="H49" s="23">
        <v>4723182.0395987136</v>
      </c>
      <c r="I49" s="23">
        <v>6168753.933956801</v>
      </c>
      <c r="J49" s="27">
        <v>2.3486956619532241E-2</v>
      </c>
      <c r="K49" s="23">
        <v>1445571.8943580871</v>
      </c>
    </row>
    <row r="50" spans="1:12" x14ac:dyDescent="0.35">
      <c r="A50" s="1" t="s">
        <v>74</v>
      </c>
      <c r="B50" s="23">
        <v>-2247705</v>
      </c>
      <c r="C50" s="28">
        <v>6.8499999999999991E-2</v>
      </c>
      <c r="D50" s="23">
        <v>-153967.79249999998</v>
      </c>
      <c r="E50" s="23">
        <v>778600</v>
      </c>
      <c r="F50" s="23">
        <f>SUM(Table2[[#This Row],[Assumed interest due on 2022 beginning of year debt]:[2022 normal cost]])</f>
        <v>624632.20750000002</v>
      </c>
      <c r="G50" s="23">
        <v>48527.269753675617</v>
      </c>
      <c r="H50" s="23">
        <v>576104.93774632446</v>
      </c>
      <c r="I50" s="23">
        <v>1490047.4627509241</v>
      </c>
      <c r="J50" s="27">
        <v>0.14737478603989199</v>
      </c>
      <c r="K50" s="23">
        <v>913942.52500459948</v>
      </c>
    </row>
    <row r="51" spans="1:12" x14ac:dyDescent="0.35">
      <c r="A51" s="1" t="s">
        <v>75</v>
      </c>
      <c r="B51" s="23">
        <v>2672502</v>
      </c>
      <c r="C51" s="28">
        <v>7.0000000000000007E-2</v>
      </c>
      <c r="D51" s="23">
        <v>187075.14</v>
      </c>
      <c r="E51" s="23">
        <v>179189</v>
      </c>
      <c r="F51" s="23">
        <f>SUM(Table2[[#This Row],[Assumed interest due on 2022 beginning of year debt]:[2022 normal cost]])</f>
        <v>366264.14</v>
      </c>
      <c r="G51" s="23">
        <v>118209.0479617783</v>
      </c>
      <c r="H51" s="23">
        <v>248055.09203822174</v>
      </c>
      <c r="I51" s="23">
        <v>555896.05449827574</v>
      </c>
      <c r="J51" s="27">
        <v>0.19961001630129582</v>
      </c>
      <c r="K51" s="23">
        <v>307840.96246005403</v>
      </c>
    </row>
    <row r="52" spans="1:12" x14ac:dyDescent="0.35">
      <c r="A52" s="1" t="s">
        <v>76</v>
      </c>
      <c r="B52" s="23">
        <v>12978501</v>
      </c>
      <c r="C52" s="28">
        <v>6.7500000000000004E-2</v>
      </c>
      <c r="D52" s="23">
        <v>876048.8175</v>
      </c>
      <c r="E52" s="23">
        <v>1964758</v>
      </c>
      <c r="F52" s="23">
        <f>SUM(Table2[[#This Row],[Assumed interest due on 2022 beginning of year debt]:[2022 normal cost]])</f>
        <v>2840806.8174999999</v>
      </c>
      <c r="G52" s="23">
        <v>991740.77628563298</v>
      </c>
      <c r="H52" s="23">
        <v>1849066.0412143674</v>
      </c>
      <c r="I52" s="23">
        <v>3679237.8710180293</v>
      </c>
      <c r="J52" s="27">
        <v>9.0433343556958048E-2</v>
      </c>
      <c r="K52" s="23">
        <v>1830171.8298036619</v>
      </c>
    </row>
    <row r="53" spans="1:12" x14ac:dyDescent="0.35">
      <c r="A53" s="1" t="s">
        <v>77</v>
      </c>
      <c r="B53" s="23">
        <v>-21589970</v>
      </c>
      <c r="C53" s="28">
        <v>7.4136198447705123E-2</v>
      </c>
      <c r="D53" s="23">
        <v>-1600598.3004000003</v>
      </c>
      <c r="E53" s="23">
        <v>2569201</v>
      </c>
      <c r="F53" s="23">
        <f>SUM(Table2[[#This Row],[Assumed interest due on 2022 beginning of year debt]:[2022 normal cost]])</f>
        <v>968602.6995999997</v>
      </c>
      <c r="G53" s="23">
        <v>1316958.6138519447</v>
      </c>
      <c r="H53" s="23">
        <v>-348355.91425194527</v>
      </c>
      <c r="I53" s="23">
        <v>3181208.7838726095</v>
      </c>
      <c r="J53" s="27">
        <v>6.9838753458474651E-2</v>
      </c>
      <c r="K53" s="23">
        <v>3529564.6981245549</v>
      </c>
    </row>
    <row r="54" spans="1:12" x14ac:dyDescent="0.35">
      <c r="A54" s="1" t="s">
        <v>78</v>
      </c>
      <c r="B54" s="23">
        <v>448313</v>
      </c>
      <c r="C54" s="28">
        <v>7.2499999999999995E-2</v>
      </c>
      <c r="D54" s="23">
        <v>32502.692499999997</v>
      </c>
      <c r="E54" s="23">
        <v>311615</v>
      </c>
      <c r="F54" s="23">
        <f>SUM(Table2[[#This Row],[Assumed interest due on 2022 beginning of year debt]:[2022 normal cost]])</f>
        <v>344117.6925</v>
      </c>
      <c r="G54" s="23">
        <v>188066.78619328959</v>
      </c>
      <c r="H54" s="23">
        <v>156050.90630671044</v>
      </c>
      <c r="I54" s="23">
        <v>703274.23445299047</v>
      </c>
      <c r="J54" s="27">
        <v>0.16613809401894358</v>
      </c>
      <c r="K54" s="23">
        <v>547223.32814628014</v>
      </c>
    </row>
    <row r="55" spans="1:12" x14ac:dyDescent="0.35">
      <c r="A55" s="1" t="s">
        <v>79</v>
      </c>
      <c r="B55" s="23">
        <v>-8060184.0099999905</v>
      </c>
      <c r="C55" s="28">
        <v>6.8000000000000005E-2</v>
      </c>
      <c r="D55" s="23">
        <v>-548092.51267999934</v>
      </c>
      <c r="E55" s="23">
        <v>2178921.0780000002</v>
      </c>
      <c r="F55" s="23">
        <f>SUM(Table2[[#This Row],[Assumed interest due on 2022 beginning of year debt]:[2022 normal cost]])</f>
        <v>1630828.565320001</v>
      </c>
      <c r="G55" s="23">
        <v>1118224.2007528234</v>
      </c>
      <c r="H55" s="23">
        <v>512604.3645671776</v>
      </c>
      <c r="I55" s="23">
        <v>1215203.826243578</v>
      </c>
      <c r="J55" s="27">
        <v>4.2942721131247266E-2</v>
      </c>
      <c r="K55" s="23">
        <v>702599.46167640039</v>
      </c>
    </row>
    <row r="56" spans="1:12" x14ac:dyDescent="0.35">
      <c r="A56" s="1" t="s">
        <v>80</v>
      </c>
      <c r="B56" s="23">
        <v>1921322.217000002</v>
      </c>
      <c r="C56" s="28">
        <v>6.55860483502127E-2</v>
      </c>
      <c r="D56" s="23">
        <v>126011.9318205</v>
      </c>
      <c r="E56" s="23">
        <v>266529.89600000001</v>
      </c>
      <c r="F56" s="23">
        <f>SUM(Table2[[#This Row],[Assumed interest due on 2022 beginning of year debt]:[2022 normal cost]])</f>
        <v>392541.82782050001</v>
      </c>
      <c r="G56" s="23">
        <v>210455.70621429247</v>
      </c>
      <c r="H56" s="23">
        <v>182086.12160620757</v>
      </c>
      <c r="I56" s="23">
        <v>293338.34467667202</v>
      </c>
      <c r="J56" s="27">
        <v>5.9468347936634885E-2</v>
      </c>
      <c r="K56" s="23">
        <v>111252.22307046448</v>
      </c>
    </row>
    <row r="57" spans="1:12" x14ac:dyDescent="0.35">
      <c r="A57" s="1"/>
      <c r="B57" s="23"/>
      <c r="C57" s="28"/>
      <c r="D57" s="23"/>
      <c r="E57" s="23"/>
      <c r="F57" s="23"/>
      <c r="G57" s="23"/>
      <c r="H57" s="23"/>
      <c r="I57" s="23"/>
      <c r="J57" s="27"/>
      <c r="K57" s="23"/>
    </row>
    <row r="58" spans="1:12" s="1" customFormat="1" ht="14" x14ac:dyDescent="0.3">
      <c r="A58" s="25" t="s">
        <v>88</v>
      </c>
      <c r="K58" s="24"/>
      <c r="L58" s="24"/>
    </row>
    <row r="59" spans="1:12" s="1" customFormat="1" ht="14" x14ac:dyDescent="0.3">
      <c r="A59" s="25" t="s">
        <v>105</v>
      </c>
      <c r="E59" s="24"/>
      <c r="G59" s="24"/>
      <c r="H59" s="24"/>
      <c r="I59" s="24"/>
    </row>
    <row r="60" spans="1:12" s="1" customFormat="1" ht="14" x14ac:dyDescent="0.3">
      <c r="A60" s="25" t="s">
        <v>87</v>
      </c>
      <c r="I60" s="26"/>
    </row>
    <row r="61" spans="1:12" s="1" customFormat="1" ht="14" x14ac:dyDescent="0.3">
      <c r="A61" s="25" t="s">
        <v>86</v>
      </c>
    </row>
    <row r="62" spans="1:12" s="1" customFormat="1" ht="14" x14ac:dyDescent="0.3">
      <c r="A62" s="25" t="s">
        <v>85</v>
      </c>
      <c r="I62" s="24"/>
    </row>
    <row r="63" spans="1:12" s="1" customFormat="1" ht="14" x14ac:dyDescent="0.3">
      <c r="A63" s="25" t="s">
        <v>84</v>
      </c>
      <c r="I63" s="24"/>
    </row>
    <row r="64" spans="1:12" s="1" customFormat="1" x14ac:dyDescent="0.35">
      <c r="A64" s="22" t="s">
        <v>83</v>
      </c>
    </row>
  </sheetData>
  <pageMargins left="0.7" right="0.7" top="0.75" bottom="0.75" header="0.3" footer="0.3"/>
  <pageSetup orientation="portrait" verticalDpi="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CA66E-4988-484F-96CE-59A97DB6EC21}">
  <dimension ref="A1:K60"/>
  <sheetViews>
    <sheetView workbookViewId="0">
      <selection activeCell="N7" sqref="N7"/>
    </sheetView>
  </sheetViews>
  <sheetFormatPr defaultRowHeight="14.5" x14ac:dyDescent="0.35"/>
  <cols>
    <col min="1" max="1" width="10.26953125" customWidth="1"/>
    <col min="2" max="2" width="17" customWidth="1"/>
    <col min="3" max="4" width="10.26953125" customWidth="1"/>
    <col min="5" max="5" width="20.90625" customWidth="1"/>
    <col min="6" max="8" width="10.26953125" customWidth="1"/>
    <col min="9" max="9" width="21.36328125" customWidth="1"/>
    <col min="10" max="11" width="10.26953125" customWidth="1"/>
  </cols>
  <sheetData>
    <row r="1" spans="1:11" s="1" customFormat="1" ht="14" x14ac:dyDescent="0.3">
      <c r="A1" s="33" t="s">
        <v>18</v>
      </c>
      <c r="F1" s="24"/>
      <c r="I1" s="31"/>
    </row>
    <row r="2" spans="1:11" s="1" customFormat="1" ht="14" x14ac:dyDescent="0.3">
      <c r="A2" s="33" t="s">
        <v>19</v>
      </c>
      <c r="F2" s="24"/>
      <c r="I2" s="31"/>
    </row>
    <row r="3" spans="1:11" s="1" customFormat="1" ht="14" x14ac:dyDescent="0.3">
      <c r="A3" s="33" t="s">
        <v>126</v>
      </c>
      <c r="F3" s="24"/>
      <c r="I3" s="31"/>
    </row>
    <row r="4" spans="1:11" s="1" customFormat="1" ht="14" x14ac:dyDescent="0.3">
      <c r="A4" s="33" t="s">
        <v>96</v>
      </c>
      <c r="D4" s="24"/>
      <c r="F4" s="24"/>
      <c r="I4" s="31"/>
    </row>
    <row r="5" spans="1:11" s="1" customFormat="1" ht="15" thickBot="1" x14ac:dyDescent="0.35">
      <c r="A5" s="34" t="s">
        <v>21</v>
      </c>
    </row>
    <row r="6" spans="1:11" ht="14.5" customHeight="1" x14ac:dyDescent="0.35">
      <c r="A6" s="35" t="s">
        <v>128</v>
      </c>
      <c r="B6" s="43" t="s">
        <v>106</v>
      </c>
      <c r="C6" s="44" t="s">
        <v>129</v>
      </c>
      <c r="D6" s="44" t="s">
        <v>130</v>
      </c>
      <c r="E6" s="44" t="s">
        <v>107</v>
      </c>
      <c r="F6" s="44" t="s">
        <v>131</v>
      </c>
      <c r="G6" s="44" t="s">
        <v>132</v>
      </c>
      <c r="H6" s="45" t="s">
        <v>133</v>
      </c>
      <c r="I6" s="43" t="s">
        <v>108</v>
      </c>
      <c r="J6" s="44" t="s">
        <v>134</v>
      </c>
      <c r="K6" s="44" t="s">
        <v>135</v>
      </c>
    </row>
    <row r="7" spans="1:11" ht="58" x14ac:dyDescent="0.35">
      <c r="A7" s="36" t="s">
        <v>22</v>
      </c>
      <c r="B7" s="37" t="s">
        <v>109</v>
      </c>
      <c r="C7" s="38" t="s">
        <v>110</v>
      </c>
      <c r="D7" s="39" t="s">
        <v>111</v>
      </c>
      <c r="E7" s="37" t="s">
        <v>112</v>
      </c>
      <c r="F7" s="38" t="s">
        <v>113</v>
      </c>
      <c r="G7" s="38" t="s">
        <v>114</v>
      </c>
      <c r="H7" s="38" t="s">
        <v>115</v>
      </c>
      <c r="I7" s="38" t="s">
        <v>116</v>
      </c>
      <c r="J7" s="38" t="s">
        <v>117</v>
      </c>
      <c r="K7" s="38" t="s">
        <v>118</v>
      </c>
    </row>
    <row r="8" spans="1:11" x14ac:dyDescent="0.35">
      <c r="A8" s="41" t="s">
        <v>31</v>
      </c>
      <c r="B8" s="42">
        <v>0.61399999999999999</v>
      </c>
      <c r="C8" s="42">
        <v>-0.156</v>
      </c>
      <c r="D8" s="42">
        <v>0.13500000000000001</v>
      </c>
      <c r="E8" s="42">
        <v>-3.5999999999999997E-2</v>
      </c>
      <c r="F8" s="42">
        <v>5.0000000000000001E-3</v>
      </c>
      <c r="G8" s="42">
        <v>-4.1000000000000002E-2</v>
      </c>
      <c r="H8" s="41" t="s">
        <v>119</v>
      </c>
      <c r="I8" s="42">
        <v>6.7000000000000004E-2</v>
      </c>
      <c r="J8" s="42">
        <v>7.3999999999999996E-2</v>
      </c>
      <c r="K8" s="41" t="s">
        <v>120</v>
      </c>
    </row>
    <row r="9" spans="1:11" x14ac:dyDescent="0.35">
      <c r="A9" s="41" t="s">
        <v>32</v>
      </c>
      <c r="B9" s="42">
        <v>0.71799999999999997</v>
      </c>
      <c r="C9" s="42">
        <v>-3.9E-2</v>
      </c>
      <c r="D9" s="42">
        <v>0.59099999999999997</v>
      </c>
      <c r="E9" s="42">
        <v>-3.6999999999999998E-2</v>
      </c>
      <c r="F9" s="42">
        <v>-0.01</v>
      </c>
      <c r="G9" s="42">
        <v>-2.7E-2</v>
      </c>
      <c r="H9" s="41" t="s">
        <v>119</v>
      </c>
      <c r="I9" s="42">
        <v>0.45</v>
      </c>
      <c r="J9" s="42">
        <v>7.3999999999999996E-2</v>
      </c>
      <c r="K9" s="41" t="s">
        <v>121</v>
      </c>
    </row>
    <row r="10" spans="1:11" x14ac:dyDescent="0.35">
      <c r="A10" s="41" t="s">
        <v>33</v>
      </c>
      <c r="B10" s="42">
        <v>0.71799999999999997</v>
      </c>
      <c r="C10" s="42">
        <v>-8.2000000000000003E-2</v>
      </c>
      <c r="D10" s="42">
        <v>0.38700000000000001</v>
      </c>
      <c r="E10" s="42">
        <v>6.0999999999999999E-2</v>
      </c>
      <c r="F10" s="42">
        <v>8.6999999999999994E-2</v>
      </c>
      <c r="G10" s="42">
        <v>-2.5999999999999999E-2</v>
      </c>
      <c r="H10" s="41" t="s">
        <v>119</v>
      </c>
      <c r="I10" s="42">
        <v>0.31</v>
      </c>
      <c r="J10" s="42">
        <v>7.0999999999999994E-2</v>
      </c>
      <c r="K10" s="41" t="s">
        <v>122</v>
      </c>
    </row>
    <row r="11" spans="1:11" x14ac:dyDescent="0.35">
      <c r="A11" s="41" t="s">
        <v>34</v>
      </c>
      <c r="B11" s="42">
        <v>0.78800000000000003</v>
      </c>
      <c r="C11" s="42">
        <v>-8.4000000000000005E-2</v>
      </c>
      <c r="D11" s="42">
        <v>0.157</v>
      </c>
      <c r="E11" s="42">
        <v>-3.1E-2</v>
      </c>
      <c r="F11" s="42">
        <v>-3.0000000000000001E-3</v>
      </c>
      <c r="G11" s="42">
        <v>-2.8000000000000001E-2</v>
      </c>
      <c r="H11" s="41" t="s">
        <v>119</v>
      </c>
      <c r="I11" s="42">
        <v>1.7000000000000001E-2</v>
      </c>
      <c r="J11" s="42">
        <v>7.1999999999999995E-2</v>
      </c>
      <c r="K11" s="41" t="s">
        <v>120</v>
      </c>
    </row>
    <row r="12" spans="1:11" x14ac:dyDescent="0.35">
      <c r="A12" s="41" t="s">
        <v>35</v>
      </c>
      <c r="B12" s="42">
        <v>0.76300000000000001</v>
      </c>
      <c r="C12" s="42">
        <v>-0.104</v>
      </c>
      <c r="D12" s="42">
        <v>0.309</v>
      </c>
      <c r="E12" s="42">
        <v>-7.0000000000000001E-3</v>
      </c>
      <c r="F12" s="42">
        <v>0.02</v>
      </c>
      <c r="G12" s="42">
        <v>-2.7E-2</v>
      </c>
      <c r="H12" s="41" t="s">
        <v>119</v>
      </c>
      <c r="I12" s="42">
        <v>0.23200000000000001</v>
      </c>
      <c r="J12" s="42">
        <v>7.0000000000000007E-2</v>
      </c>
      <c r="K12" s="41" t="s">
        <v>120</v>
      </c>
    </row>
    <row r="13" spans="1:11" x14ac:dyDescent="0.35">
      <c r="A13" s="41" t="s">
        <v>36</v>
      </c>
      <c r="B13" s="42">
        <v>0.64100000000000001</v>
      </c>
      <c r="C13" s="42">
        <v>-5.7000000000000002E-2</v>
      </c>
      <c r="D13" s="42">
        <v>0.26300000000000001</v>
      </c>
      <c r="E13" s="42">
        <v>-2.1999999999999999E-2</v>
      </c>
      <c r="F13" s="42">
        <v>2.3E-2</v>
      </c>
      <c r="G13" s="42">
        <v>-4.4999999999999998E-2</v>
      </c>
      <c r="H13" s="41" t="s">
        <v>119</v>
      </c>
      <c r="I13" s="42">
        <v>0.16</v>
      </c>
      <c r="J13" s="42">
        <v>7.2999999999999995E-2</v>
      </c>
      <c r="K13" s="41" t="s">
        <v>122</v>
      </c>
    </row>
    <row r="14" spans="1:11" x14ac:dyDescent="0.35">
      <c r="A14" s="41" t="s">
        <v>37</v>
      </c>
      <c r="B14" s="42">
        <v>0.499</v>
      </c>
      <c r="C14" s="42">
        <v>-0.11700000000000001</v>
      </c>
      <c r="D14" s="42">
        <v>0.51500000000000001</v>
      </c>
      <c r="E14" s="42">
        <v>7.0000000000000001E-3</v>
      </c>
      <c r="F14" s="42">
        <v>3.4000000000000002E-2</v>
      </c>
      <c r="G14" s="42">
        <v>-2.7E-2</v>
      </c>
      <c r="H14" s="41" t="s">
        <v>119</v>
      </c>
      <c r="I14" s="42">
        <v>0.34699999999999998</v>
      </c>
      <c r="J14" s="42">
        <v>6.9000000000000006E-2</v>
      </c>
      <c r="K14" s="41" t="s">
        <v>122</v>
      </c>
    </row>
    <row r="15" spans="1:11" x14ac:dyDescent="0.35">
      <c r="A15" s="41" t="s">
        <v>38</v>
      </c>
      <c r="B15" s="42">
        <v>0.872</v>
      </c>
      <c r="C15" s="42">
        <v>-0.111</v>
      </c>
      <c r="D15" s="42">
        <v>0.14899999999999999</v>
      </c>
      <c r="E15" s="42">
        <v>-2.4E-2</v>
      </c>
      <c r="F15" s="42">
        <v>5.0000000000000001E-3</v>
      </c>
      <c r="G15" s="42">
        <v>-2.9000000000000001E-2</v>
      </c>
      <c r="H15" s="41" t="s">
        <v>119</v>
      </c>
      <c r="I15" s="42">
        <v>7.4999999999999997E-2</v>
      </c>
      <c r="J15" s="42">
        <v>7.0000000000000007E-2</v>
      </c>
      <c r="K15" s="41" t="s">
        <v>120</v>
      </c>
    </row>
    <row r="16" spans="1:11" x14ac:dyDescent="0.35">
      <c r="A16" s="41" t="s">
        <v>39</v>
      </c>
      <c r="B16" s="42">
        <v>0.79100000000000004</v>
      </c>
      <c r="C16" s="42">
        <v>-0.223</v>
      </c>
      <c r="D16" s="42">
        <v>6.5000000000000002E-2</v>
      </c>
      <c r="E16" s="42">
        <v>-3.6999999999999998E-2</v>
      </c>
      <c r="F16" s="42">
        <v>7.0000000000000001E-3</v>
      </c>
      <c r="G16" s="42">
        <v>-4.3999999999999997E-2</v>
      </c>
      <c r="H16" s="41" t="s">
        <v>119</v>
      </c>
      <c r="I16" s="42">
        <v>3.7999999999999999E-2</v>
      </c>
      <c r="J16" s="42">
        <v>3.9E-2</v>
      </c>
      <c r="K16" s="41" t="s">
        <v>120</v>
      </c>
    </row>
    <row r="17" spans="1:11" x14ac:dyDescent="0.35">
      <c r="A17" s="41" t="s">
        <v>40</v>
      </c>
      <c r="B17" s="42">
        <v>0.72399999999999998</v>
      </c>
      <c r="C17" s="42">
        <v>-0.192</v>
      </c>
      <c r="D17" s="42">
        <v>0.21099999999999999</v>
      </c>
      <c r="E17" s="42">
        <v>-2.5999999999999999E-2</v>
      </c>
      <c r="F17" s="42">
        <v>1.2999999999999999E-2</v>
      </c>
      <c r="G17" s="42">
        <v>-3.9E-2</v>
      </c>
      <c r="H17" s="41" t="s">
        <v>119</v>
      </c>
      <c r="I17" s="42">
        <v>0.124</v>
      </c>
      <c r="J17" s="42">
        <v>6.9000000000000006E-2</v>
      </c>
      <c r="K17" s="41" t="s">
        <v>122</v>
      </c>
    </row>
    <row r="18" spans="1:11" x14ac:dyDescent="0.35">
      <c r="A18" s="41" t="s">
        <v>41</v>
      </c>
      <c r="B18" s="42">
        <v>0.628</v>
      </c>
      <c r="C18" s="42">
        <v>-0.06</v>
      </c>
      <c r="D18" s="42">
        <v>0.34200000000000003</v>
      </c>
      <c r="E18" s="42">
        <v>-1.0999999999999999E-2</v>
      </c>
      <c r="F18" s="42">
        <v>1.0999999999999999E-2</v>
      </c>
      <c r="G18" s="42">
        <v>-2.1999999999999999E-2</v>
      </c>
      <c r="H18" s="41" t="s">
        <v>119</v>
      </c>
      <c r="I18" s="42">
        <v>0.21299999999999999</v>
      </c>
      <c r="J18" s="42">
        <v>7.0000000000000007E-2</v>
      </c>
      <c r="K18" s="41" t="s">
        <v>120</v>
      </c>
    </row>
    <row r="19" spans="1:11" x14ac:dyDescent="0.35">
      <c r="A19" s="41" t="s">
        <v>42</v>
      </c>
      <c r="B19" s="42">
        <v>0.84099999999999997</v>
      </c>
      <c r="C19" s="42">
        <v>-9.0999999999999998E-2</v>
      </c>
      <c r="D19" s="42">
        <v>0.121</v>
      </c>
      <c r="E19" s="42">
        <v>-1.6E-2</v>
      </c>
      <c r="F19" s="42">
        <v>2E-3</v>
      </c>
      <c r="G19" s="42">
        <v>-1.7999999999999999E-2</v>
      </c>
      <c r="H19" s="41" t="s">
        <v>119</v>
      </c>
      <c r="I19" s="42">
        <v>1.2999999999999999E-2</v>
      </c>
      <c r="J19" s="42">
        <v>6.3E-2</v>
      </c>
      <c r="K19" s="41" t="s">
        <v>122</v>
      </c>
    </row>
    <row r="20" spans="1:11" x14ac:dyDescent="0.35">
      <c r="A20" s="41" t="s">
        <v>43</v>
      </c>
      <c r="B20" s="42">
        <v>0.42499999999999999</v>
      </c>
      <c r="C20" s="42">
        <v>-0.11799999999999999</v>
      </c>
      <c r="D20" s="42">
        <v>0.54300000000000004</v>
      </c>
      <c r="E20" s="42">
        <v>-1.0999999999999999E-2</v>
      </c>
      <c r="F20" s="42">
        <v>4.0000000000000001E-3</v>
      </c>
      <c r="G20" s="42">
        <v>-1.4999999999999999E-2</v>
      </c>
      <c r="H20" s="41" t="s">
        <v>127</v>
      </c>
      <c r="I20" s="42">
        <v>0.44600000000000001</v>
      </c>
      <c r="J20" s="42">
        <v>6.6000000000000003E-2</v>
      </c>
      <c r="K20" s="41" t="s">
        <v>120</v>
      </c>
    </row>
    <row r="21" spans="1:11" x14ac:dyDescent="0.35">
      <c r="A21" s="41" t="s">
        <v>44</v>
      </c>
      <c r="B21" s="42">
        <v>0.72699999999999998</v>
      </c>
      <c r="C21" s="42">
        <v>3.0000000000000001E-3</v>
      </c>
      <c r="D21" s="42">
        <v>0.23100000000000001</v>
      </c>
      <c r="E21" s="42">
        <v>1E-3</v>
      </c>
      <c r="F21" s="42">
        <v>-2E-3</v>
      </c>
      <c r="G21" s="42">
        <v>3.0000000000000001E-3</v>
      </c>
      <c r="H21" s="41" t="s">
        <v>119</v>
      </c>
      <c r="I21" s="42">
        <v>0.115</v>
      </c>
      <c r="J21" s="42">
        <v>6.3E-2</v>
      </c>
      <c r="K21" s="41" t="s">
        <v>122</v>
      </c>
    </row>
    <row r="22" spans="1:11" x14ac:dyDescent="0.35">
      <c r="A22" s="41" t="s">
        <v>45</v>
      </c>
      <c r="B22" s="42">
        <v>0.91</v>
      </c>
      <c r="C22" s="42">
        <v>2.3E-2</v>
      </c>
      <c r="D22" s="42">
        <v>9.7000000000000003E-2</v>
      </c>
      <c r="E22" s="42">
        <v>-2.5999999999999999E-2</v>
      </c>
      <c r="F22" s="42">
        <v>3.0000000000000001E-3</v>
      </c>
      <c r="G22" s="42">
        <v>-2.9000000000000001E-2</v>
      </c>
      <c r="H22" s="41" t="s">
        <v>119</v>
      </c>
      <c r="I22" s="42">
        <v>3.7999999999999999E-2</v>
      </c>
      <c r="J22" s="42">
        <v>7.0000000000000007E-2</v>
      </c>
      <c r="K22" s="41" t="s">
        <v>122</v>
      </c>
    </row>
    <row r="23" spans="1:11" x14ac:dyDescent="0.35">
      <c r="A23" s="41" t="s">
        <v>46</v>
      </c>
      <c r="B23" s="42">
        <v>0.69799999999999995</v>
      </c>
      <c r="C23" s="42">
        <v>0.109</v>
      </c>
      <c r="D23" s="42">
        <v>0.27100000000000002</v>
      </c>
      <c r="E23" s="42">
        <v>1.9E-2</v>
      </c>
      <c r="F23" s="42">
        <v>4.7E-2</v>
      </c>
      <c r="G23" s="42">
        <v>-2.8000000000000001E-2</v>
      </c>
      <c r="H23" s="41" t="s">
        <v>119</v>
      </c>
      <c r="I23" s="42">
        <v>0.214</v>
      </c>
      <c r="J23" s="42">
        <v>7.2999999999999995E-2</v>
      </c>
      <c r="K23" s="41" t="s">
        <v>121</v>
      </c>
    </row>
    <row r="24" spans="1:11" x14ac:dyDescent="0.35">
      <c r="A24" s="41" t="s">
        <v>47</v>
      </c>
      <c r="B24" s="42">
        <v>0.46500000000000002</v>
      </c>
      <c r="C24" s="42">
        <v>-0.17299999999999999</v>
      </c>
      <c r="D24" s="42">
        <v>0.56299999999999994</v>
      </c>
      <c r="E24" s="42">
        <v>1E-3</v>
      </c>
      <c r="F24" s="42">
        <v>7.0999999999999994E-2</v>
      </c>
      <c r="G24" s="42">
        <v>-7.0000000000000007E-2</v>
      </c>
      <c r="H24" s="41" t="s">
        <v>119</v>
      </c>
      <c r="I24" s="42">
        <v>0.45900000000000002</v>
      </c>
      <c r="J24" s="42">
        <v>6.2E-2</v>
      </c>
      <c r="K24" s="41" t="s">
        <v>121</v>
      </c>
    </row>
    <row r="25" spans="1:11" x14ac:dyDescent="0.35">
      <c r="A25" s="41" t="s">
        <v>48</v>
      </c>
      <c r="B25" s="42">
        <v>0.69899999999999995</v>
      </c>
      <c r="C25" s="42">
        <v>3.0000000000000001E-3</v>
      </c>
      <c r="D25" s="42">
        <v>0.33200000000000002</v>
      </c>
      <c r="E25" s="42">
        <v>-2.7E-2</v>
      </c>
      <c r="F25" s="42">
        <v>6.0000000000000001E-3</v>
      </c>
      <c r="G25" s="42">
        <v>-3.3000000000000002E-2</v>
      </c>
      <c r="H25" s="41" t="s">
        <v>119</v>
      </c>
      <c r="I25" s="42">
        <v>0.161</v>
      </c>
      <c r="J25" s="42">
        <v>7.3999999999999996E-2</v>
      </c>
      <c r="K25" s="41" t="s">
        <v>120</v>
      </c>
    </row>
    <row r="26" spans="1:11" x14ac:dyDescent="0.35">
      <c r="A26" s="41" t="s">
        <v>49</v>
      </c>
      <c r="B26" s="42">
        <v>0.873</v>
      </c>
      <c r="C26" s="42">
        <v>7.6999999999999999E-2</v>
      </c>
      <c r="D26" s="42">
        <v>0.20899999999999999</v>
      </c>
      <c r="E26" s="42">
        <v>-1.7000000000000001E-2</v>
      </c>
      <c r="F26" s="42">
        <v>1.2E-2</v>
      </c>
      <c r="G26" s="42">
        <v>-2.9000000000000001E-2</v>
      </c>
      <c r="H26" s="41" t="s">
        <v>119</v>
      </c>
      <c r="I26" s="42">
        <v>8.5000000000000006E-2</v>
      </c>
      <c r="J26" s="42">
        <v>6.5000000000000002E-2</v>
      </c>
      <c r="K26" s="41" t="s">
        <v>122</v>
      </c>
    </row>
    <row r="27" spans="1:11" x14ac:dyDescent="0.35">
      <c r="A27" s="41" t="s">
        <v>50</v>
      </c>
      <c r="B27" s="42">
        <v>0.75700000000000001</v>
      </c>
      <c r="C27" s="42">
        <v>-2.5999999999999999E-2</v>
      </c>
      <c r="D27" s="42">
        <v>0.17599999999999999</v>
      </c>
      <c r="E27" s="42">
        <v>-0.02</v>
      </c>
      <c r="F27" s="42">
        <v>-2E-3</v>
      </c>
      <c r="G27" s="42">
        <v>-1.7999999999999999E-2</v>
      </c>
      <c r="H27" s="41" t="s">
        <v>119</v>
      </c>
      <c r="I27" s="42">
        <v>9.5000000000000001E-2</v>
      </c>
      <c r="J27" s="42">
        <v>6.6000000000000003E-2</v>
      </c>
      <c r="K27" s="41" t="s">
        <v>122</v>
      </c>
    </row>
    <row r="28" spans="1:11" x14ac:dyDescent="0.35">
      <c r="A28" s="41" t="s">
        <v>51</v>
      </c>
      <c r="B28" s="42">
        <v>0.63600000000000001</v>
      </c>
      <c r="C28" s="42">
        <v>6.0000000000000001E-3</v>
      </c>
      <c r="D28" s="42">
        <v>0.27400000000000002</v>
      </c>
      <c r="E28" s="42">
        <v>-8.9999999999999993E-3</v>
      </c>
      <c r="F28" s="42">
        <v>2.4E-2</v>
      </c>
      <c r="G28" s="42">
        <v>-3.3000000000000002E-2</v>
      </c>
      <c r="H28" s="41" t="s">
        <v>119</v>
      </c>
      <c r="I28" s="42">
        <v>0.186</v>
      </c>
      <c r="J28" s="42">
        <v>7.0000000000000007E-2</v>
      </c>
      <c r="K28" s="41" t="s">
        <v>120</v>
      </c>
    </row>
    <row r="29" spans="1:11" x14ac:dyDescent="0.35">
      <c r="A29" s="41" t="s">
        <v>52</v>
      </c>
      <c r="B29" s="42">
        <v>0.621</v>
      </c>
      <c r="C29" s="42">
        <v>-0.216</v>
      </c>
      <c r="D29" s="42">
        <v>0.34</v>
      </c>
      <c r="E29" s="42">
        <v>-2.5999999999999999E-2</v>
      </c>
      <c r="F29" s="42">
        <v>3.2000000000000001E-2</v>
      </c>
      <c r="G29" s="42">
        <v>-5.8000000000000003E-2</v>
      </c>
      <c r="H29" s="41" t="s">
        <v>119</v>
      </c>
      <c r="I29" s="42">
        <v>0.255</v>
      </c>
      <c r="J29" s="42">
        <v>6.8000000000000005E-2</v>
      </c>
      <c r="K29" s="41" t="s">
        <v>121</v>
      </c>
    </row>
    <row r="30" spans="1:11" x14ac:dyDescent="0.35">
      <c r="A30" s="41" t="s">
        <v>53</v>
      </c>
      <c r="B30" s="42">
        <v>0.77700000000000002</v>
      </c>
      <c r="C30" s="42">
        <v>-3.6999999999999998E-2</v>
      </c>
      <c r="D30" s="42">
        <v>9.2999999999999999E-2</v>
      </c>
      <c r="E30" s="42">
        <v>-3.1E-2</v>
      </c>
      <c r="F30" s="42">
        <v>0.01</v>
      </c>
      <c r="G30" s="42">
        <v>-4.1000000000000002E-2</v>
      </c>
      <c r="H30" s="41" t="s">
        <v>119</v>
      </c>
      <c r="I30" s="42">
        <v>0.03</v>
      </c>
      <c r="J30" s="42">
        <v>6.6000000000000003E-2</v>
      </c>
      <c r="K30" s="41" t="s">
        <v>120</v>
      </c>
    </row>
    <row r="31" spans="1:11" x14ac:dyDescent="0.35">
      <c r="A31" s="41" t="s">
        <v>54</v>
      </c>
      <c r="B31" s="42">
        <v>0.60099999999999998</v>
      </c>
      <c r="C31" s="42">
        <v>-0.128</v>
      </c>
      <c r="D31" s="42">
        <v>0.19</v>
      </c>
      <c r="E31" s="42">
        <v>-4.1000000000000002E-2</v>
      </c>
      <c r="F31" s="42">
        <v>-8.0000000000000002E-3</v>
      </c>
      <c r="G31" s="42">
        <v>-3.3000000000000002E-2</v>
      </c>
      <c r="H31" s="41" t="s">
        <v>127</v>
      </c>
      <c r="I31" s="42">
        <v>7.8E-2</v>
      </c>
      <c r="J31" s="42">
        <v>7.5999999999999998E-2</v>
      </c>
      <c r="K31" s="41" t="s">
        <v>120</v>
      </c>
    </row>
    <row r="32" spans="1:11" x14ac:dyDescent="0.35">
      <c r="A32" s="41" t="s">
        <v>55</v>
      </c>
      <c r="B32" s="42">
        <v>0.78900000000000003</v>
      </c>
      <c r="C32" s="42">
        <v>-0.04</v>
      </c>
      <c r="D32" s="42">
        <v>0.16400000000000001</v>
      </c>
      <c r="E32" s="42">
        <v>-3.1E-2</v>
      </c>
      <c r="F32" s="42">
        <v>-2E-3</v>
      </c>
      <c r="G32" s="42">
        <v>-2.9000000000000001E-2</v>
      </c>
      <c r="H32" s="41" t="s">
        <v>119</v>
      </c>
      <c r="I32" s="42">
        <v>4.4999999999999998E-2</v>
      </c>
      <c r="J32" s="42">
        <v>7.0000000000000007E-2</v>
      </c>
      <c r="K32" s="41" t="s">
        <v>120</v>
      </c>
    </row>
    <row r="33" spans="1:11" x14ac:dyDescent="0.35">
      <c r="A33" s="41" t="s">
        <v>56</v>
      </c>
      <c r="B33" s="42">
        <v>0.73299999999999998</v>
      </c>
      <c r="C33" s="42">
        <v>-0.10100000000000001</v>
      </c>
      <c r="D33" s="42">
        <v>0.152</v>
      </c>
      <c r="E33" s="42">
        <v>-3.2000000000000001E-2</v>
      </c>
      <c r="F33" s="42">
        <v>-1.4999999999999999E-2</v>
      </c>
      <c r="G33" s="42">
        <v>-1.7000000000000001E-2</v>
      </c>
      <c r="H33" s="41" t="s">
        <v>119</v>
      </c>
      <c r="I33" s="42">
        <v>6.5000000000000002E-2</v>
      </c>
      <c r="J33" s="42">
        <v>7.0999999999999994E-2</v>
      </c>
      <c r="K33" s="41" t="s">
        <v>120</v>
      </c>
    </row>
    <row r="34" spans="1:11" x14ac:dyDescent="0.35">
      <c r="A34" s="41" t="s">
        <v>57</v>
      </c>
      <c r="B34" s="42">
        <v>0.94099999999999995</v>
      </c>
      <c r="C34" s="42">
        <v>2.5999999999999999E-2</v>
      </c>
      <c r="D34" s="42">
        <v>0.10299999999999999</v>
      </c>
      <c r="E34" s="42">
        <v>-1.7999999999999999E-2</v>
      </c>
      <c r="F34" s="42">
        <v>-8.0000000000000002E-3</v>
      </c>
      <c r="G34" s="42">
        <v>-0.01</v>
      </c>
      <c r="H34" s="41" t="s">
        <v>119</v>
      </c>
      <c r="I34" s="42">
        <v>2.4E-2</v>
      </c>
      <c r="J34" s="42">
        <v>7.2999999999999995E-2</v>
      </c>
      <c r="K34" s="41" t="s">
        <v>122</v>
      </c>
    </row>
    <row r="35" spans="1:11" x14ac:dyDescent="0.35">
      <c r="A35" s="41" t="s">
        <v>58</v>
      </c>
      <c r="B35" s="42">
        <v>0.751</v>
      </c>
      <c r="C35" s="42">
        <v>-0.01</v>
      </c>
      <c r="D35" s="42">
        <v>0.155</v>
      </c>
      <c r="E35" s="42">
        <v>-1.7999999999999999E-2</v>
      </c>
      <c r="F35" s="42">
        <v>-8.0000000000000002E-3</v>
      </c>
      <c r="G35" s="42">
        <v>-0.01</v>
      </c>
      <c r="H35" s="41" t="s">
        <v>119</v>
      </c>
      <c r="I35" s="42">
        <v>0.12</v>
      </c>
      <c r="J35" s="42">
        <v>7.2999999999999995E-2</v>
      </c>
      <c r="K35" s="41" t="s">
        <v>122</v>
      </c>
    </row>
    <row r="36" spans="1:11" x14ac:dyDescent="0.35">
      <c r="A36" s="41" t="s">
        <v>59</v>
      </c>
      <c r="B36" s="42">
        <v>0.65200000000000002</v>
      </c>
      <c r="C36" s="42">
        <v>-9.9000000000000005E-2</v>
      </c>
      <c r="D36" s="42">
        <v>0.19</v>
      </c>
      <c r="E36" s="42">
        <v>-1.0999999999999999E-2</v>
      </c>
      <c r="F36" s="42">
        <v>5.0000000000000001E-3</v>
      </c>
      <c r="G36" s="42">
        <v>-1.6E-2</v>
      </c>
      <c r="H36" s="41" t="s">
        <v>119</v>
      </c>
      <c r="I36" s="42">
        <v>0.109</v>
      </c>
      <c r="J36" s="42">
        <v>6.7000000000000004E-2</v>
      </c>
      <c r="K36" s="41" t="s">
        <v>120</v>
      </c>
    </row>
    <row r="37" spans="1:11" x14ac:dyDescent="0.35">
      <c r="A37" s="41" t="s">
        <v>60</v>
      </c>
      <c r="B37" s="42">
        <v>0.45</v>
      </c>
      <c r="C37" s="42">
        <v>-0.27600000000000002</v>
      </c>
      <c r="D37" s="42">
        <v>0.34200000000000003</v>
      </c>
      <c r="E37" s="42">
        <v>-8.9999999999999993E-3</v>
      </c>
      <c r="F37" s="42">
        <v>0.06</v>
      </c>
      <c r="G37" s="42">
        <v>-6.9000000000000006E-2</v>
      </c>
      <c r="H37" s="41" t="s">
        <v>119</v>
      </c>
      <c r="I37" s="42">
        <v>0.28699999999999998</v>
      </c>
      <c r="J37" s="42">
        <v>7.0000000000000007E-2</v>
      </c>
      <c r="K37" s="41" t="s">
        <v>120</v>
      </c>
    </row>
    <row r="38" spans="1:11" x14ac:dyDescent="0.35">
      <c r="A38" s="41" t="s">
        <v>61</v>
      </c>
      <c r="B38" s="42">
        <v>0.67100000000000004</v>
      </c>
      <c r="C38" s="42">
        <v>-0.157</v>
      </c>
      <c r="D38" s="42">
        <v>0.16500000000000001</v>
      </c>
      <c r="E38" s="42">
        <v>-3.4000000000000002E-2</v>
      </c>
      <c r="F38" s="42">
        <v>-4.0000000000000001E-3</v>
      </c>
      <c r="G38" s="42">
        <v>-0.03</v>
      </c>
      <c r="H38" s="41" t="s">
        <v>123</v>
      </c>
      <c r="I38" s="42">
        <v>4.5999999999999999E-2</v>
      </c>
      <c r="J38" s="42">
        <v>7.0999999999999994E-2</v>
      </c>
      <c r="K38" s="41" t="s">
        <v>122</v>
      </c>
    </row>
    <row r="39" spans="1:11" x14ac:dyDescent="0.35">
      <c r="A39" s="41" t="s">
        <v>62</v>
      </c>
      <c r="B39" s="42">
        <v>1.0289999999999999</v>
      </c>
      <c r="C39" s="42">
        <v>-4.4999999999999998E-2</v>
      </c>
      <c r="D39" s="42">
        <v>0.17100000000000001</v>
      </c>
      <c r="E39" s="42">
        <v>-3.4000000000000002E-2</v>
      </c>
      <c r="F39" s="42">
        <v>-0.01</v>
      </c>
      <c r="G39" s="42">
        <v>-2.4E-2</v>
      </c>
      <c r="H39" s="41" t="s">
        <v>119</v>
      </c>
      <c r="I39" s="42">
        <v>0.126</v>
      </c>
      <c r="J39" s="42">
        <v>5.8999999999999997E-2</v>
      </c>
      <c r="K39" s="41" t="s">
        <v>122</v>
      </c>
    </row>
    <row r="40" spans="1:11" x14ac:dyDescent="0.35">
      <c r="A40" s="41" t="s">
        <v>63</v>
      </c>
      <c r="B40" s="42">
        <v>0.84199999999999997</v>
      </c>
      <c r="C40" s="42">
        <v>-0.151</v>
      </c>
      <c r="D40" s="42">
        <v>0.151</v>
      </c>
      <c r="E40" s="42">
        <v>-1.6E-2</v>
      </c>
      <c r="F40" s="42">
        <v>1.4E-2</v>
      </c>
      <c r="G40" s="42">
        <v>-0.03</v>
      </c>
      <c r="H40" s="41" t="s">
        <v>119</v>
      </c>
      <c r="I40" s="42">
        <v>0.11700000000000001</v>
      </c>
      <c r="J40" s="42">
        <v>6.5000000000000002E-2</v>
      </c>
      <c r="K40" s="41" t="s">
        <v>122</v>
      </c>
    </row>
    <row r="41" spans="1:11" x14ac:dyDescent="0.35">
      <c r="A41" s="41" t="s">
        <v>64</v>
      </c>
      <c r="B41" s="42">
        <v>0.60399999999999998</v>
      </c>
      <c r="C41" s="42">
        <v>-0.26600000000000001</v>
      </c>
      <c r="D41" s="42">
        <v>0.104</v>
      </c>
      <c r="E41" s="42">
        <v>-1.7000000000000001E-2</v>
      </c>
      <c r="F41" s="42">
        <v>-8.0000000000000002E-3</v>
      </c>
      <c r="G41" s="42">
        <v>-8.9999999999999993E-3</v>
      </c>
      <c r="H41" s="41" t="s">
        <v>119</v>
      </c>
      <c r="I41" s="42">
        <v>5.1999999999999998E-2</v>
      </c>
      <c r="J41" s="42">
        <v>7.1999999999999995E-2</v>
      </c>
      <c r="K41" s="41" t="s">
        <v>122</v>
      </c>
    </row>
    <row r="42" spans="1:11" x14ac:dyDescent="0.35">
      <c r="A42" s="41" t="s">
        <v>65</v>
      </c>
      <c r="B42" s="42">
        <v>0.77300000000000002</v>
      </c>
      <c r="C42" s="42">
        <v>0</v>
      </c>
      <c r="D42" s="42">
        <v>0.13900000000000001</v>
      </c>
      <c r="E42" s="42">
        <v>-3.7999999999999999E-2</v>
      </c>
      <c r="F42" s="42">
        <v>1.0999999999999999E-2</v>
      </c>
      <c r="G42" s="42">
        <v>-4.9000000000000002E-2</v>
      </c>
      <c r="H42" s="41" t="s">
        <v>119</v>
      </c>
      <c r="I42" s="42">
        <v>4.2000000000000003E-2</v>
      </c>
      <c r="J42" s="42">
        <v>7.0000000000000007E-2</v>
      </c>
      <c r="K42" s="41" t="s">
        <v>120</v>
      </c>
    </row>
    <row r="43" spans="1:11" x14ac:dyDescent="0.35">
      <c r="A43" s="41" t="s">
        <v>66</v>
      </c>
      <c r="B43" s="42">
        <v>0.77800000000000002</v>
      </c>
      <c r="C43" s="42">
        <v>0.17100000000000001</v>
      </c>
      <c r="D43" s="42">
        <v>0.20699999999999999</v>
      </c>
      <c r="E43" s="42">
        <v>-2.1000000000000001E-2</v>
      </c>
      <c r="F43" s="42">
        <v>-3.0000000000000001E-3</v>
      </c>
      <c r="G43" s="42">
        <v>-1.7999999999999999E-2</v>
      </c>
      <c r="H43" s="41" t="s">
        <v>119</v>
      </c>
      <c r="I43" s="42">
        <v>4.4999999999999998E-2</v>
      </c>
      <c r="J43" s="42">
        <v>7.1999999999999995E-2</v>
      </c>
      <c r="K43" s="41" t="s">
        <v>122</v>
      </c>
    </row>
    <row r="44" spans="1:11" x14ac:dyDescent="0.35">
      <c r="A44" s="41" t="s">
        <v>67</v>
      </c>
      <c r="B44" s="42">
        <v>0.84499999999999997</v>
      </c>
      <c r="C44" s="42">
        <v>4.2999999999999997E-2</v>
      </c>
      <c r="D44" s="42">
        <v>0.311</v>
      </c>
      <c r="E44" s="42">
        <v>-1.6E-2</v>
      </c>
      <c r="F44" s="42">
        <v>3.4000000000000002E-2</v>
      </c>
      <c r="G44" s="42">
        <v>-0.05</v>
      </c>
      <c r="H44" s="41" t="s">
        <v>119</v>
      </c>
      <c r="I44" s="42">
        <v>0.25700000000000001</v>
      </c>
      <c r="J44" s="42">
        <v>6.9000000000000006E-2</v>
      </c>
      <c r="K44" s="41" t="s">
        <v>122</v>
      </c>
    </row>
    <row r="45" spans="1:11" x14ac:dyDescent="0.35">
      <c r="A45" s="41" t="s">
        <v>68</v>
      </c>
      <c r="B45" s="42">
        <v>0.61399999999999999</v>
      </c>
      <c r="C45" s="42">
        <v>-0.25600000000000001</v>
      </c>
      <c r="D45" s="42">
        <v>0.33300000000000002</v>
      </c>
      <c r="E45" s="42">
        <v>-2.3E-2</v>
      </c>
      <c r="F45" s="42">
        <v>3.6999999999999998E-2</v>
      </c>
      <c r="G45" s="42">
        <v>-0.06</v>
      </c>
      <c r="H45" s="41" t="s">
        <v>119</v>
      </c>
      <c r="I45" s="42">
        <v>0.34300000000000003</v>
      </c>
      <c r="J45" s="42">
        <v>7.0000000000000007E-2</v>
      </c>
      <c r="K45" s="41" t="s">
        <v>121</v>
      </c>
    </row>
    <row r="46" spans="1:11" x14ac:dyDescent="0.35">
      <c r="A46" s="41" t="s">
        <v>69</v>
      </c>
      <c r="B46" s="42">
        <v>0.61799999999999999</v>
      </c>
      <c r="C46" s="42">
        <v>5.0000000000000001E-3</v>
      </c>
      <c r="D46" s="42">
        <v>0.3</v>
      </c>
      <c r="E46" s="42">
        <v>-2.5000000000000001E-2</v>
      </c>
      <c r="F46" s="42">
        <v>0.04</v>
      </c>
      <c r="G46" s="42">
        <v>-6.5000000000000002E-2</v>
      </c>
      <c r="H46" s="41" t="s">
        <v>119</v>
      </c>
      <c r="I46" s="42">
        <v>0.115</v>
      </c>
      <c r="J46" s="42">
        <v>7.0000000000000007E-2</v>
      </c>
      <c r="K46" s="41" t="s">
        <v>121</v>
      </c>
    </row>
    <row r="47" spans="1:11" x14ac:dyDescent="0.35">
      <c r="A47" s="41" t="s">
        <v>70</v>
      </c>
      <c r="B47" s="42">
        <v>0.58299999999999996</v>
      </c>
      <c r="C47" s="42">
        <v>-0.11899999999999999</v>
      </c>
      <c r="D47" s="42">
        <v>0.20300000000000001</v>
      </c>
      <c r="E47" s="42">
        <v>-1.2E-2</v>
      </c>
      <c r="F47" s="42">
        <v>2.7E-2</v>
      </c>
      <c r="G47" s="42">
        <v>-3.9E-2</v>
      </c>
      <c r="H47" s="41" t="s">
        <v>119</v>
      </c>
      <c r="I47" s="42">
        <v>0.109</v>
      </c>
      <c r="J47" s="42">
        <v>7.0000000000000007E-2</v>
      </c>
      <c r="K47" s="41" t="s">
        <v>120</v>
      </c>
    </row>
    <row r="48" spans="1:11" x14ac:dyDescent="0.35">
      <c r="A48" s="41" t="s">
        <v>71</v>
      </c>
      <c r="B48" s="42">
        <v>1.0009999999999999</v>
      </c>
      <c r="C48" s="42">
        <v>2.7E-2</v>
      </c>
      <c r="D48" s="42">
        <v>6.2E-2</v>
      </c>
      <c r="E48" s="42">
        <v>-2.8000000000000001E-2</v>
      </c>
      <c r="F48" s="42">
        <v>-2E-3</v>
      </c>
      <c r="G48" s="42">
        <v>-2.5999999999999999E-2</v>
      </c>
      <c r="H48" s="41" t="s">
        <v>119</v>
      </c>
      <c r="I48" s="42">
        <v>8.0000000000000002E-3</v>
      </c>
      <c r="J48" s="42">
        <v>6.5000000000000002E-2</v>
      </c>
      <c r="K48" s="41" t="s">
        <v>121</v>
      </c>
    </row>
    <row r="49" spans="1:11" x14ac:dyDescent="0.35">
      <c r="A49" s="41" t="s">
        <v>72</v>
      </c>
      <c r="B49" s="42">
        <v>1.008</v>
      </c>
      <c r="C49" s="42">
        <v>5.7000000000000002E-2</v>
      </c>
      <c r="D49" s="42">
        <v>0.127</v>
      </c>
      <c r="E49" s="42">
        <v>-2.1000000000000001E-2</v>
      </c>
      <c r="F49" s="42">
        <v>1E-3</v>
      </c>
      <c r="G49" s="42">
        <v>-2.1999999999999999E-2</v>
      </c>
      <c r="H49" s="41" t="s">
        <v>119</v>
      </c>
      <c r="I49" s="42">
        <v>2.7E-2</v>
      </c>
      <c r="J49" s="42">
        <v>7.1999999999999995E-2</v>
      </c>
      <c r="K49" s="41" t="s">
        <v>121</v>
      </c>
    </row>
    <row r="50" spans="1:11" x14ac:dyDescent="0.35">
      <c r="A50" s="41" t="s">
        <v>73</v>
      </c>
      <c r="B50" s="42">
        <v>0.74399999999999999</v>
      </c>
      <c r="C50" s="42">
        <v>-0.16300000000000001</v>
      </c>
      <c r="D50" s="42">
        <v>9.7000000000000003E-2</v>
      </c>
      <c r="E50" s="42">
        <v>-2.5000000000000001E-2</v>
      </c>
      <c r="F50" s="42">
        <v>1.0999999999999999E-2</v>
      </c>
      <c r="G50" s="42">
        <v>-3.5999999999999997E-2</v>
      </c>
      <c r="H50" s="41" t="s">
        <v>119</v>
      </c>
      <c r="I50" s="42">
        <v>4.1000000000000002E-2</v>
      </c>
      <c r="J50" s="42">
        <v>6.9000000000000006E-2</v>
      </c>
      <c r="K50" s="41" t="s">
        <v>122</v>
      </c>
    </row>
    <row r="51" spans="1:11" x14ac:dyDescent="0.35">
      <c r="A51" s="41" t="s">
        <v>74</v>
      </c>
      <c r="B51" s="42">
        <v>0.94</v>
      </c>
      <c r="C51" s="42">
        <v>7.3999999999999996E-2</v>
      </c>
      <c r="D51" s="42">
        <v>0.23200000000000001</v>
      </c>
      <c r="E51" s="42">
        <v>-1.4E-2</v>
      </c>
      <c r="F51" s="42">
        <v>-2E-3</v>
      </c>
      <c r="G51" s="42">
        <v>-1.2E-2</v>
      </c>
      <c r="H51" s="41" t="s">
        <v>119</v>
      </c>
      <c r="I51" s="42">
        <v>8.8999999999999996E-2</v>
      </c>
      <c r="J51" s="42">
        <v>6.9000000000000006E-2</v>
      </c>
      <c r="K51" s="41" t="s">
        <v>121</v>
      </c>
    </row>
    <row r="52" spans="1:11" x14ac:dyDescent="0.35">
      <c r="A52" s="41" t="s">
        <v>75</v>
      </c>
      <c r="B52" s="42">
        <v>0.61899999999999999</v>
      </c>
      <c r="C52" s="42">
        <v>-0.25900000000000001</v>
      </c>
      <c r="D52" s="42">
        <v>0.34799999999999998</v>
      </c>
      <c r="E52" s="42">
        <v>3.4000000000000002E-2</v>
      </c>
      <c r="F52" s="42">
        <v>4.8000000000000001E-2</v>
      </c>
      <c r="G52" s="42">
        <v>-1.4E-2</v>
      </c>
      <c r="H52" s="41" t="s">
        <v>119</v>
      </c>
      <c r="I52" s="42">
        <v>0.29399999999999998</v>
      </c>
      <c r="J52" s="42">
        <v>7.0000000000000007E-2</v>
      </c>
      <c r="K52" s="41" t="s">
        <v>120</v>
      </c>
    </row>
    <row r="53" spans="1:11" x14ac:dyDescent="0.35">
      <c r="A53" s="41" t="s">
        <v>76</v>
      </c>
      <c r="B53" s="42">
        <v>0.85</v>
      </c>
      <c r="C53" s="42">
        <v>1.4E-2</v>
      </c>
      <c r="D53" s="42">
        <v>0.17599999999999999</v>
      </c>
      <c r="E53" s="42">
        <v>-1.4E-2</v>
      </c>
      <c r="F53" s="42">
        <v>8.9999999999999993E-3</v>
      </c>
      <c r="G53" s="42">
        <v>-2.3E-2</v>
      </c>
      <c r="H53" s="41" t="s">
        <v>119</v>
      </c>
      <c r="I53" s="42">
        <v>0.125</v>
      </c>
      <c r="J53" s="42">
        <v>6.8000000000000005E-2</v>
      </c>
      <c r="K53" s="41" t="s">
        <v>122</v>
      </c>
    </row>
    <row r="54" spans="1:11" x14ac:dyDescent="0.35">
      <c r="A54" s="41" t="s">
        <v>77</v>
      </c>
      <c r="B54" s="42">
        <v>1.0389999999999999</v>
      </c>
      <c r="C54" s="42">
        <v>3.5999999999999997E-2</v>
      </c>
      <c r="D54" s="42">
        <v>6.0999999999999999E-2</v>
      </c>
      <c r="E54" s="42">
        <v>-0.01</v>
      </c>
      <c r="F54" s="42">
        <v>0.01</v>
      </c>
      <c r="G54" s="42">
        <v>-0.02</v>
      </c>
      <c r="H54" s="41" t="s">
        <v>119</v>
      </c>
      <c r="I54" s="42">
        <v>6.4000000000000001E-2</v>
      </c>
      <c r="J54" s="42">
        <v>7.3999999999999996E-2</v>
      </c>
      <c r="K54" s="41" t="s">
        <v>120</v>
      </c>
    </row>
    <row r="55" spans="1:11" x14ac:dyDescent="0.35">
      <c r="A55" s="41" t="s">
        <v>78</v>
      </c>
      <c r="B55" s="42">
        <v>0.874</v>
      </c>
      <c r="C55" s="42">
        <v>0.23799999999999999</v>
      </c>
      <c r="D55" s="42">
        <v>0.20599999999999999</v>
      </c>
      <c r="E55" s="42">
        <v>-0.03</v>
      </c>
      <c r="F55" s="42">
        <v>-1.2E-2</v>
      </c>
      <c r="G55" s="42">
        <v>-1.7999999999999999E-2</v>
      </c>
      <c r="H55" s="41" t="s">
        <v>119</v>
      </c>
      <c r="I55" s="42">
        <v>0.42899999999999999</v>
      </c>
      <c r="J55" s="42">
        <v>7.2999999999999995E-2</v>
      </c>
      <c r="K55" s="41" t="s">
        <v>120</v>
      </c>
    </row>
    <row r="56" spans="1:11" x14ac:dyDescent="0.35">
      <c r="A56" s="41" t="s">
        <v>79</v>
      </c>
      <c r="B56" s="42">
        <v>0.95699999999999996</v>
      </c>
      <c r="C56" s="42">
        <v>-0.04</v>
      </c>
      <c r="D56" s="42">
        <v>7.1999999999999995E-2</v>
      </c>
      <c r="E56" s="42">
        <v>-3.4000000000000002E-2</v>
      </c>
      <c r="F56" s="42">
        <v>-5.0000000000000001E-3</v>
      </c>
      <c r="G56" s="42">
        <v>-2.9000000000000001E-2</v>
      </c>
      <c r="H56" s="41" t="s">
        <v>119</v>
      </c>
      <c r="I56" s="42">
        <v>2.7E-2</v>
      </c>
      <c r="J56" s="42">
        <v>6.8000000000000005E-2</v>
      </c>
      <c r="K56" s="41" t="s">
        <v>121</v>
      </c>
    </row>
    <row r="57" spans="1:11" x14ac:dyDescent="0.35">
      <c r="A57" s="41" t="s">
        <v>80</v>
      </c>
      <c r="B57" s="42">
        <v>0.755</v>
      </c>
      <c r="C57" s="42">
        <v>-3.7999999999999999E-2</v>
      </c>
      <c r="D57" s="42">
        <v>0.152</v>
      </c>
      <c r="E57" s="42">
        <v>-2.8000000000000001E-2</v>
      </c>
      <c r="F57" s="42">
        <v>-3.0000000000000001E-3</v>
      </c>
      <c r="G57" s="42">
        <v>-2.5000000000000001E-2</v>
      </c>
      <c r="H57" s="41" t="s">
        <v>119</v>
      </c>
      <c r="I57" s="42">
        <v>9.7000000000000003E-2</v>
      </c>
      <c r="J57" s="42">
        <v>6.6000000000000003E-2</v>
      </c>
      <c r="K57" s="41" t="s">
        <v>120</v>
      </c>
    </row>
    <row r="59" spans="1:11" x14ac:dyDescent="0.35">
      <c r="A59" s="40" t="s">
        <v>124</v>
      </c>
    </row>
    <row r="60" spans="1:11" x14ac:dyDescent="0.35">
      <c r="A60" t="s">
        <v>125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77a9d5-1e91-4998-92fe-4e5f75010755">
      <Terms xmlns="http://schemas.microsoft.com/office/infopath/2007/PartnerControls"/>
    </lcf76f155ced4ddcb4097134ff3c332f>
    <TaxCatchAll xmlns="fb4a9750-0323-4121-8cf8-cdfac05b2c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3" ma:contentTypeDescription="Create a new document." ma:contentTypeScope="" ma:versionID="b783fcb56edcad4596ece6a3a3ddd1c9">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5b32b9eb9f26a1ccfc6d85577d6a37c1"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1f092b1-0178-451f-a06a-21e387ae655f}"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CFA647-2355-4AB5-A067-8300502C0569}">
  <ds:schemaRefs>
    <ds:schemaRef ds:uri="http://schemas.microsoft.com/office/infopath/2007/PartnerControls"/>
    <ds:schemaRef ds:uri="fb4a9750-0323-4121-8cf8-cdfac05b2c81"/>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321a9c15-a1db-4769-9aaf-226dc35bde05"/>
    <ds:schemaRef ds:uri="8177a9d5-1e91-4998-92fe-4e5f75010755"/>
    <ds:schemaRef ds:uri="http://www.w3.org/XML/1998/namespace"/>
    <ds:schemaRef ds:uri="http://purl.org/dc/dcmitype/"/>
  </ds:schemaRefs>
</ds:datastoreItem>
</file>

<file path=customXml/itemProps2.xml><?xml version="1.0" encoding="utf-8"?>
<ds:datastoreItem xmlns:ds="http://schemas.openxmlformats.org/officeDocument/2006/customXml" ds:itemID="{FE40233A-6344-40FB-AB37-96A6142814D1}">
  <ds:schemaRefs>
    <ds:schemaRef ds:uri="http://schemas.microsoft.com/sharepoint/v3/contenttype/forms"/>
  </ds:schemaRefs>
</ds:datastoreItem>
</file>

<file path=customXml/itemProps3.xml><?xml version="1.0" encoding="utf-8"?>
<ds:datastoreItem xmlns:ds="http://schemas.openxmlformats.org/officeDocument/2006/customXml" ds:itemID="{E7048B6F-BCA3-4745-976A-3CDC94ABB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Methodology</vt:lpstr>
      <vt:lpstr>2022 State Data</vt:lpstr>
      <vt:lpstr>Net amortization details, 2022</vt:lpstr>
      <vt:lpstr>Fiscal Matrix,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Sliwa</dc:creator>
  <cp:keywords/>
  <dc:description/>
  <cp:lastModifiedBy>Keith Sliwa</cp:lastModifiedBy>
  <cp:revision/>
  <dcterms:created xsi:type="dcterms:W3CDTF">2021-09-20T18:10:54Z</dcterms:created>
  <dcterms:modified xsi:type="dcterms:W3CDTF">2024-09-13T15:44:38Z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