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96" yWindow="48" windowWidth="7368" windowHeight="8052" tabRatio="850" activeTab="0"/>
  </bookViews>
  <sheets>
    <sheet name="Introduction" sheetId="1" r:id="rId1"/>
    <sheet name="1 Procedures, Time, Fee" sheetId="2" r:id="rId2"/>
    <sheet name="2 Define Dental Practice" sheetId="3" r:id="rId3"/>
    <sheet name="3 Define Allied Practitioner(s)" sheetId="4" r:id="rId4"/>
    <sheet name="4 Impact Summary" sheetId="5" r:id="rId5"/>
    <sheet name="5 Cost Tab" sheetId="6" r:id="rId6"/>
    <sheet name="6 Assumptions " sheetId="7" r:id="rId7"/>
    <sheet name="MI" sheetId="8" state="hidden" r:id="rId8"/>
    <sheet name=" Matrix" sheetId="9" state="hidden" r:id="rId9"/>
    <sheet name="Notes" sheetId="10" state="hidden" r:id="rId10"/>
  </sheets>
  <definedNames>
    <definedName name="Mix">' Matrix'!#REF!</definedName>
    <definedName name="Price1">' Matrix'!#REF!</definedName>
    <definedName name="Price2">' Matrix'!#REF!</definedName>
    <definedName name="Price3">' Matrix'!#REF!</definedName>
    <definedName name="Price4">' Matrix'!#REF!</definedName>
    <definedName name="procedure" comment="procedure permissions for conditional formatting matrix">' Matrix'!#REF!</definedName>
  </definedNames>
  <calcPr fullCalcOnLoad="1"/>
</workbook>
</file>

<file path=xl/comments2.xml><?xml version="1.0" encoding="utf-8"?>
<comments xmlns="http://schemas.openxmlformats.org/spreadsheetml/2006/main">
  <authors>
    <author>Hunter</author>
    <author>ASnyder</author>
  </authors>
  <commentList>
    <comment ref="F59" authorId="0">
      <text>
        <r>
          <rPr>
            <b/>
            <sz val="9"/>
            <rFont val="Tahoma"/>
            <family val="2"/>
          </rPr>
          <t>Note:</t>
        </r>
        <r>
          <rPr>
            <sz val="9"/>
            <rFont val="Tahoma"/>
            <family val="2"/>
          </rPr>
          <t xml:space="preserve">
Private Price is Discounted by this amount </t>
        </r>
      </text>
    </comment>
    <comment ref="D12" authorId="1">
      <text>
        <r>
          <rPr>
            <b/>
            <sz val="8"/>
            <rFont val="Tahoma"/>
            <family val="2"/>
          </rPr>
          <t>ASnyder:</t>
        </r>
        <r>
          <rPr>
            <sz val="8"/>
            <rFont val="Tahoma"/>
            <family val="2"/>
          </rPr>
          <t xml:space="preserve">
As a user, I find the oranged-out lines a bit confusing.  Is there a different way to present the descriptions for the procedures that are rolled-up into the composite lines?  Maybe put them in comment boxes in Column C?</t>
        </r>
      </text>
    </comment>
    <comment ref="D49" authorId="1">
      <text>
        <r>
          <rPr>
            <b/>
            <sz val="8"/>
            <rFont val="Tahoma"/>
            <family val="2"/>
          </rPr>
          <t>Note:</t>
        </r>
        <r>
          <rPr>
            <sz val="8"/>
            <rFont val="Tahoma"/>
            <family val="2"/>
          </rPr>
          <t xml:space="preserve">
Users can define up to 4 additional procedures. Please specify the time required to do the procedures and who can perform them. Also note the price charged in the table below.</t>
        </r>
      </text>
    </comment>
    <comment ref="C11" authorId="0">
      <text>
        <r>
          <rPr>
            <b/>
            <sz val="9"/>
            <rFont val="Tahoma"/>
            <family val="2"/>
          </rPr>
          <t>Note:</t>
        </r>
        <r>
          <rPr>
            <sz val="9"/>
            <rFont val="Tahoma"/>
            <family val="2"/>
          </rPr>
          <t xml:space="preserve">
&gt; Limited Oral Evaluation - Problem Focused
&gt; Oral Evaluation &amp; Counseling  - Patient  Age 3 and Under
&gt;Comprehensive Oral Evaluation - New or Established Patient</t>
        </r>
      </text>
    </comment>
    <comment ref="C17" authorId="0">
      <text>
        <r>
          <rPr>
            <b/>
            <sz val="9"/>
            <rFont val="Tahoma"/>
            <family val="2"/>
          </rPr>
          <t>Note:</t>
        </r>
        <r>
          <rPr>
            <sz val="9"/>
            <rFont val="Tahoma"/>
            <family val="2"/>
          </rPr>
          <t xml:space="preserve">
&gt; Intra-Oral - Periapical Each Additional Film
&gt; Bitewing - Two Films
&gt; Bitewing - Four Films
</t>
        </r>
      </text>
    </comment>
    <comment ref="D47" authorId="0">
      <text>
        <r>
          <rPr>
            <b/>
            <sz val="9"/>
            <rFont val="Tahoma"/>
            <family val="2"/>
          </rPr>
          <t xml:space="preserve">Note:
</t>
        </r>
        <r>
          <rPr>
            <sz val="9"/>
            <rFont val="Tahoma"/>
            <family val="2"/>
          </rPr>
          <t>Extraction, Erupted Tooth or Exposed Roots</t>
        </r>
      </text>
    </comment>
    <comment ref="E72" authorId="1">
      <text>
        <r>
          <rPr>
            <b/>
            <sz val="8"/>
            <rFont val="Tahoma"/>
            <family val="2"/>
          </rPr>
          <t>Note:</t>
        </r>
        <r>
          <rPr>
            <sz val="8"/>
            <rFont val="Tahoma"/>
            <family val="2"/>
          </rPr>
          <t xml:space="preserve">
For users modeling a pediatric practice, adjust this price to equal the fee for child prophylaxis (cell E73)</t>
        </r>
      </text>
    </comment>
  </commentList>
</comments>
</file>

<file path=xl/sharedStrings.xml><?xml version="1.0" encoding="utf-8"?>
<sst xmlns="http://schemas.openxmlformats.org/spreadsheetml/2006/main" count="1370" uniqueCount="419">
  <si>
    <t>D7111, D7140</t>
  </si>
  <si>
    <t xml:space="preserve">     Type 3 -High Skill</t>
  </si>
  <si>
    <t>Notes</t>
  </si>
  <si>
    <t xml:space="preserve">Based on volume </t>
  </si>
  <si>
    <t xml:space="preserve">Based on previous cost research </t>
  </si>
  <si>
    <t xml:space="preserve">Other input </t>
  </si>
  <si>
    <t xml:space="preserve">Operating hours </t>
  </si>
  <si>
    <t>Maximum number of patents or procedures based on operating hours</t>
  </si>
  <si>
    <t>The user does not need to change any variables in this tab. This tab contains the number of days and hours per year that the practice is in operation, and the user can adjust the number of holidays, days closed for weekends, hours of operation, and "shrinkage".  The user can change the cells highlighted in yellow if desired.</t>
  </si>
  <si>
    <t>Sat, Sunday (can add extra day)</t>
  </si>
  <si>
    <t>Includes time of 2 dental assistants</t>
  </si>
  <si>
    <t xml:space="preserve">Enter annual expenses of practice </t>
  </si>
  <si>
    <t>Private Pay</t>
  </si>
  <si>
    <t xml:space="preserve">Front/Back Office Support </t>
  </si>
  <si>
    <t>J25</t>
  </si>
  <si>
    <t>J24</t>
  </si>
  <si>
    <t>Periodontics</t>
  </si>
  <si>
    <t xml:space="preserve"> </t>
  </si>
  <si>
    <t>Loan Amount</t>
  </si>
  <si>
    <t>Annual Interest Rate</t>
  </si>
  <si>
    <t>Term of Loan in Years</t>
  </si>
  <si>
    <t xml:space="preserve">Monthly </t>
  </si>
  <si>
    <t xml:space="preserve">Frequency </t>
  </si>
  <si>
    <t>Head Count</t>
  </si>
  <si>
    <t>Benefit Load</t>
  </si>
  <si>
    <t xml:space="preserve">Enter rent per sq foot </t>
  </si>
  <si>
    <t>Per Unit</t>
  </si>
  <si>
    <t>Comment</t>
  </si>
  <si>
    <t>Digital x-ray</t>
  </si>
  <si>
    <t>One time</t>
  </si>
  <si>
    <t xml:space="preserve">Topical Application of Fluoride or Varnish - Child </t>
  </si>
  <si>
    <t>D2391, D2392</t>
  </si>
  <si>
    <t xml:space="preserve">     Type 1 -Low Skill</t>
  </si>
  <si>
    <t xml:space="preserve">     Type 2 -Mid Skill</t>
  </si>
  <si>
    <t>All yellow cells can be changed by the user</t>
  </si>
  <si>
    <t>Enter a practice mix; other is calculated for a total of 100%</t>
  </si>
  <si>
    <r>
      <t>Supplies (per procedure)-</t>
    </r>
    <r>
      <rPr>
        <b/>
        <sz val="11"/>
        <color indexed="8"/>
        <rFont val="Calibri"/>
        <family val="2"/>
      </rPr>
      <t>without</t>
    </r>
    <r>
      <rPr>
        <sz val="11"/>
        <color theme="1"/>
        <rFont val="Calibri"/>
        <family val="2"/>
      </rPr>
      <t xml:space="preserve"> Allied Practitioner</t>
    </r>
  </si>
  <si>
    <r>
      <t xml:space="preserve">Max Billable </t>
    </r>
    <r>
      <rPr>
        <b/>
        <sz val="11"/>
        <color indexed="8"/>
        <rFont val="Calibri"/>
        <family val="2"/>
      </rPr>
      <t>Hrs</t>
    </r>
    <r>
      <rPr>
        <sz val="11"/>
        <color theme="1"/>
        <rFont val="Calibri"/>
        <family val="2"/>
      </rPr>
      <t xml:space="preserve"> per Year time headcount (Dentist is net supervision time)</t>
    </r>
  </si>
  <si>
    <t>Total Billable Practice Mins per Year</t>
  </si>
  <si>
    <t>Total Billable Practice Hrs per Year</t>
  </si>
  <si>
    <t>J22</t>
  </si>
  <si>
    <t>J26</t>
  </si>
  <si>
    <t>J31</t>
  </si>
  <si>
    <t>J32</t>
  </si>
  <si>
    <t xml:space="preserve">Degreed Hygienist </t>
  </si>
  <si>
    <t xml:space="preserve">Procedures per Year by Labor </t>
  </si>
  <si>
    <t>Two dental assistants are included for each dentist and or associate, one for each dental therapist and hygienist-therapist</t>
  </si>
  <si>
    <t>Max Billable Min per Year</t>
  </si>
  <si>
    <t>Max Billable Mins per Day</t>
  </si>
  <si>
    <t>Day</t>
  </si>
  <si>
    <t>Time per Procedure (new)</t>
  </si>
  <si>
    <t>Headcount</t>
  </si>
  <si>
    <t xml:space="preserve">Practice Total </t>
  </si>
  <si>
    <t xml:space="preserve">     Marketing and Other Office Costs  </t>
  </si>
  <si>
    <t xml:space="preserve">Prophylaxis - Adult </t>
  </si>
  <si>
    <t>Dental Sealants</t>
  </si>
  <si>
    <t>Total Management Time</t>
  </si>
  <si>
    <t>Procedure Mix</t>
  </si>
  <si>
    <t xml:space="preserve"> Dentist</t>
  </si>
  <si>
    <t>Total Time [Minus] Mgmt Time</t>
  </si>
  <si>
    <t xml:space="preserve">Dentists </t>
  </si>
  <si>
    <t>Mid-Level Practitioners</t>
  </si>
  <si>
    <t>CDT Code(s)</t>
  </si>
  <si>
    <t>Misc (office computer)</t>
  </si>
  <si>
    <t>The user does not need to change any variables in this tab.  The tab is for informational purposes only.</t>
  </si>
  <si>
    <t xml:space="preserve">Define your Dental Procedures Time &amp; Fee </t>
  </si>
  <si>
    <t>STEP 2 - Determine average fee per procedure</t>
  </si>
  <si>
    <t>Fee</t>
  </si>
  <si>
    <t>Medicaid Fee</t>
  </si>
  <si>
    <t>Blended Fee</t>
  </si>
  <si>
    <t>Base</t>
  </si>
  <si>
    <t>Efficiency</t>
  </si>
  <si>
    <t>Baseline Total-Fixed</t>
  </si>
  <si>
    <t>Oral/Maxillofacial Surgery</t>
  </si>
  <si>
    <t xml:space="preserve">Capital Expenditures </t>
  </si>
  <si>
    <t xml:space="preserve">Front Office Support </t>
  </si>
  <si>
    <t xml:space="preserve">Wages </t>
  </si>
  <si>
    <t xml:space="preserve">Revenue Generating </t>
  </si>
  <si>
    <t xml:space="preserve">Payment </t>
  </si>
  <si>
    <t xml:space="preserve">Annually </t>
  </si>
  <si>
    <t>Category</t>
  </si>
  <si>
    <t xml:space="preserve"> </t>
  </si>
  <si>
    <t>Reg Dental Hygienist</t>
  </si>
  <si>
    <t>Diagnostic</t>
  </si>
  <si>
    <t>Other services</t>
  </si>
  <si>
    <t>Denture fabrication</t>
  </si>
  <si>
    <t xml:space="preserve"> </t>
  </si>
  <si>
    <t>Marketing and Other Office Costs</t>
  </si>
  <si>
    <t xml:space="preserve">Equipment Loan Calc </t>
  </si>
  <si>
    <t xml:space="preserve">Tenant Improvements Loan Calc </t>
  </si>
  <si>
    <t>Per sq ft.</t>
  </si>
  <si>
    <t xml:space="preserve">Total Equipment Capex  </t>
  </si>
  <si>
    <t xml:space="preserve">Equipment Loan Payments </t>
  </si>
  <si>
    <t xml:space="preserve">     Supplies Cost</t>
  </si>
  <si>
    <t>Notes and Instructions for this tab</t>
  </si>
  <si>
    <t>After adjusting variables</t>
  </si>
  <si>
    <t xml:space="preserve">Dentist </t>
  </si>
  <si>
    <t>Mix</t>
  </si>
  <si>
    <t>Max Billable Hours per Day</t>
  </si>
  <si>
    <t>Max Billable Hours per Year</t>
  </si>
  <si>
    <t>Work Days</t>
  </si>
  <si>
    <t>Dynamic</t>
  </si>
  <si>
    <t>Mid Level</t>
  </si>
  <si>
    <t>Costs</t>
  </si>
  <si>
    <t>Fixed</t>
  </si>
  <si>
    <t xml:space="preserve">Variable </t>
  </si>
  <si>
    <t>Labor</t>
  </si>
  <si>
    <t>Time Allocation per Mix</t>
  </si>
  <si>
    <t>Check SUM</t>
  </si>
  <si>
    <t>STEP 1 - Define Scope and Time per Procedure</t>
  </si>
  <si>
    <r>
      <t xml:space="preserve">Prophylaxis - Adult </t>
    </r>
    <r>
      <rPr>
        <sz val="11"/>
        <rFont val="Calibri"/>
        <family val="2"/>
      </rPr>
      <t>or Child</t>
    </r>
  </si>
  <si>
    <r>
      <t xml:space="preserve">Max Billable </t>
    </r>
    <r>
      <rPr>
        <b/>
        <sz val="11"/>
        <color indexed="8"/>
        <rFont val="Calibri"/>
        <family val="2"/>
      </rPr>
      <t>Mins</t>
    </r>
    <r>
      <rPr>
        <sz val="11"/>
        <color theme="1"/>
        <rFont val="Calibri"/>
        <family val="2"/>
      </rPr>
      <t xml:space="preserve"> per Year time headcount (Dentist is net supervision time)</t>
    </r>
  </si>
  <si>
    <t xml:space="preserve"> </t>
  </si>
  <si>
    <t>Basic Procedure</t>
  </si>
  <si>
    <t>Restorative</t>
  </si>
  <si>
    <t xml:space="preserve">Basic </t>
  </si>
  <si>
    <t>Hygiene</t>
  </si>
  <si>
    <t>Price</t>
  </si>
  <si>
    <t xml:space="preserve">Baseline </t>
  </si>
  <si>
    <t xml:space="preserve">    Consumables </t>
  </si>
  <si>
    <t xml:space="preserve">    SWT</t>
  </si>
  <si>
    <t xml:space="preserve">    Other </t>
  </si>
  <si>
    <t>Procedure per Time (new V1 support) Equal Weighting (rounded)</t>
  </si>
  <si>
    <t xml:space="preserve">Sub Total </t>
  </si>
  <si>
    <t xml:space="preserve">Total Office Square Feet </t>
  </si>
  <si>
    <t xml:space="preserve">     Rent</t>
  </si>
  <si>
    <t xml:space="preserve">     Marketing and Other Office Costs  </t>
  </si>
  <si>
    <t xml:space="preserve">     TI Charge</t>
  </si>
  <si>
    <t xml:space="preserve">     Equipment Loan Payment</t>
  </si>
  <si>
    <t>J23</t>
  </si>
  <si>
    <t xml:space="preserve">Dynamic </t>
  </si>
  <si>
    <t xml:space="preserve"> </t>
  </si>
  <si>
    <t>Prosthodontics</t>
  </si>
  <si>
    <t>Dental Practice without Allied Practitioner</t>
  </si>
  <si>
    <t>Dental Practice with Allied Practitioner</t>
  </si>
  <si>
    <t>Allied Practitioners</t>
  </si>
  <si>
    <t xml:space="preserve">Define your Allied Dental Practitioners </t>
  </si>
  <si>
    <t>With Allied Practitioner</t>
  </si>
  <si>
    <r>
      <t>Allied</t>
    </r>
    <r>
      <rPr>
        <u val="single"/>
        <sz val="11"/>
        <color indexed="8"/>
        <rFont val="Calibri"/>
        <family val="2"/>
      </rPr>
      <t xml:space="preserve"> Provider</t>
    </r>
  </si>
  <si>
    <t>Advanced Hygienist</t>
  </si>
  <si>
    <t>Reg. Dental Hygienist</t>
  </si>
  <si>
    <t xml:space="preserve">Dental Therapist </t>
  </si>
  <si>
    <t>Time</t>
  </si>
  <si>
    <t>Other (Anesthesia)</t>
  </si>
  <si>
    <t>Basic</t>
  </si>
  <si>
    <t xml:space="preserve">DiagnoDent Laser Caries Detection Aid </t>
  </si>
  <si>
    <t xml:space="preserve">Cavitron Ultrasonic Scaler </t>
  </si>
  <si>
    <t>Total Comp.</t>
  </si>
  <si>
    <t>As skill level of Mid-Level Practitioners increases this will result in a reduction of time per procedure, thereby increasing the number of procedures/patents preformed/served</t>
  </si>
  <si>
    <t>Fixed Cost Tab/Section</t>
  </si>
  <si>
    <t>Variable Cost Tab/Section</t>
  </si>
  <si>
    <t>Number of Practitioners</t>
  </si>
  <si>
    <t xml:space="preserve">    -computer system, install and training </t>
  </si>
  <si>
    <t>Dental Camera</t>
  </si>
  <si>
    <t>Oral Evaluations</t>
  </si>
  <si>
    <t>Limited Oral Evaluation - Problem Focused</t>
  </si>
  <si>
    <t>Oral Evaluation &amp; Counseling  - Patient  Age 3 and Under</t>
  </si>
  <si>
    <t>Procedure</t>
  </si>
  <si>
    <t>#</t>
  </si>
  <si>
    <t>D1110, D1120</t>
  </si>
  <si>
    <t>Prophylaxis - Adult or Child</t>
  </si>
  <si>
    <t>Prophylaxis - Child</t>
  </si>
  <si>
    <t>D1203, D1206, D1294</t>
  </si>
  <si>
    <t>Intra-Oral - Complete Series</t>
  </si>
  <si>
    <t>D0220, D0230, D0272, D0274</t>
  </si>
  <si>
    <t>Intra-Oral - Periapical First Film, Add'l Film; Bitewing Two or Four Film</t>
  </si>
  <si>
    <t>Intra-Oral - Periapical Each Additional Film</t>
  </si>
  <si>
    <t>Bitewing - Two Films</t>
  </si>
  <si>
    <t>Bitewing - Four Films</t>
  </si>
  <si>
    <t>Mins per Year by Mix (net of mgmt time)</t>
  </si>
  <si>
    <t>Time Allocation per Mix (Per Year)</t>
  </si>
  <si>
    <t>Revenue per year</t>
  </si>
  <si>
    <t>Dental Assistant (non revenue generating)</t>
  </si>
  <si>
    <t>Non Revenue Generating Employees</t>
  </si>
  <si>
    <t>Cost Tab</t>
  </si>
  <si>
    <t xml:space="preserve">   Dentist </t>
  </si>
  <si>
    <t>Assumptions</t>
  </si>
  <si>
    <t>Enter the minutes per day for supervision for the Associate or Allied provider (that cannot be used by the dentist to provide patient care)</t>
  </si>
  <si>
    <r>
      <t>Supplies (per procedure)-</t>
    </r>
    <r>
      <rPr>
        <b/>
        <sz val="11"/>
        <color indexed="8"/>
        <rFont val="Calibri"/>
        <family val="2"/>
      </rPr>
      <t>with</t>
    </r>
    <r>
      <rPr>
        <sz val="11"/>
        <color theme="1"/>
        <rFont val="Calibri"/>
        <family val="2"/>
      </rPr>
      <t xml:space="preserve"> Allied Practitioner</t>
    </r>
  </si>
  <si>
    <t>Autoclave (Cox Rapid Heat Sterilizer)</t>
  </si>
  <si>
    <r>
      <t>Instructions</t>
    </r>
    <r>
      <rPr>
        <b/>
        <u val="single"/>
        <sz val="14"/>
        <color indexed="8"/>
        <rFont val="Calibri"/>
        <family val="2"/>
      </rPr>
      <t xml:space="preserve"> to start working with the model</t>
    </r>
  </si>
  <si>
    <t>Base Model</t>
  </si>
  <si>
    <t xml:space="preserve">Dynamic Model </t>
  </si>
  <si>
    <t>Dental Ass't</t>
  </si>
  <si>
    <t>Support Staff *(non rev generating)</t>
  </si>
  <si>
    <t>Difference between Solo and with Allied Practitioners</t>
  </si>
  <si>
    <t>Dynamic Total-Fixed</t>
  </si>
  <si>
    <t>Baseline Total-Var</t>
  </si>
  <si>
    <t>Dynamic Total-Var</t>
  </si>
  <si>
    <t>Baseline Total-Total</t>
  </si>
  <si>
    <t>Dynamic Total-Total</t>
  </si>
  <si>
    <t xml:space="preserve">Taxes </t>
  </si>
  <si>
    <t>Taxes</t>
  </si>
  <si>
    <t>Enter # of operatories or chairs</t>
  </si>
  <si>
    <t>Enter total number of square feet</t>
  </si>
  <si>
    <t>Indicate any capital expenditures for your practice</t>
  </si>
  <si>
    <t>Supplies Cost</t>
  </si>
  <si>
    <t>TI Charge</t>
  </si>
  <si>
    <t>Preventive</t>
  </si>
  <si>
    <r>
      <t>Supervision</t>
    </r>
    <r>
      <rPr>
        <b/>
        <u val="single"/>
        <sz val="16"/>
        <color indexed="8"/>
        <rFont val="Calibri"/>
        <family val="2"/>
      </rPr>
      <t xml:space="preserve"> Time </t>
    </r>
  </si>
  <si>
    <t>Dental Therapist</t>
  </si>
  <si>
    <t xml:space="preserve">Tenant Improvements </t>
  </si>
  <si>
    <t>Diagnosis and treatment plan</t>
  </si>
  <si>
    <t>X Rays</t>
  </si>
  <si>
    <t>Primary Prevention</t>
  </si>
  <si>
    <t>Topical Fluorides</t>
  </si>
  <si>
    <t xml:space="preserve"> </t>
  </si>
  <si>
    <t xml:space="preserve">     Direct Labor </t>
  </si>
  <si>
    <t>Permanent Crown</t>
  </si>
  <si>
    <t>D3220</t>
  </si>
  <si>
    <t>Skill Level Assumptions</t>
  </si>
  <si>
    <t xml:space="preserve">Time per Procedure </t>
  </si>
  <si>
    <t>Other Operatories Tools</t>
  </si>
  <si>
    <t>Number of DDS Practitioners</t>
  </si>
  <si>
    <r>
      <t xml:space="preserve">Procedure </t>
    </r>
    <r>
      <rPr>
        <b/>
        <u val="single"/>
        <sz val="16"/>
        <color indexed="8"/>
        <rFont val="Calibri"/>
        <family val="2"/>
      </rPr>
      <t>Mix</t>
    </r>
  </si>
  <si>
    <t xml:space="preserve">Net Income  </t>
  </si>
  <si>
    <t xml:space="preserve">Net Income Margin </t>
  </si>
  <si>
    <t>Productive Hours</t>
  </si>
  <si>
    <t>Advanced Dental Hygienist</t>
  </si>
  <si>
    <t>Dental Hygienist</t>
  </si>
  <si>
    <t>H</t>
  </si>
  <si>
    <t>L</t>
  </si>
  <si>
    <t xml:space="preserve">Define your Dental Practice </t>
  </si>
  <si>
    <t>The Red box indicates the mid level is not allowed to conduct this procedure. This can be changed by the user</t>
  </si>
  <si>
    <t>Time (mins)</t>
  </si>
  <si>
    <t>Two Surface Amalgam</t>
  </si>
  <si>
    <t>Reg Dental Hygienist</t>
  </si>
  <si>
    <t>Advanced Hygienist</t>
  </si>
  <si>
    <t>Type of Procedure</t>
  </si>
  <si>
    <t>Procedure per Time (new V1 support) Equal Weighting (unrounded)</t>
  </si>
  <si>
    <t>Supervision time per year (Dentist Only)</t>
  </si>
  <si>
    <t>Therapeutic Pulpotomy</t>
  </si>
  <si>
    <t>D4000-4999</t>
  </si>
  <si>
    <t>5110-5140</t>
  </si>
  <si>
    <t>Complete Dentures</t>
  </si>
  <si>
    <t>Number of and skill level for Mid-Level Practitioners can be entered numerically/drop downs and wages can be selected from a wage table OR entered numerically</t>
  </si>
  <si>
    <t>Number of Dental Assistant and Wages can be entered numerically/drop downs</t>
  </si>
  <si>
    <t>Endodontics</t>
  </si>
  <si>
    <t>Comprehensive Oral Evaluation - New or Established Patient</t>
  </si>
  <si>
    <t>Radiographs/Imaging</t>
  </si>
  <si>
    <t>D0210</t>
  </si>
  <si>
    <t>D0330</t>
  </si>
  <si>
    <t>Panoramic Film</t>
  </si>
  <si>
    <t>Number of Office Managers and Wages can be entered numerically/drop downs</t>
  </si>
  <si>
    <t>Rent</t>
  </si>
  <si>
    <t>Other</t>
  </si>
  <si>
    <t xml:space="preserve">Management Time </t>
  </si>
  <si>
    <t>Total Procedures per Day</t>
  </si>
  <si>
    <t xml:space="preserve">Total </t>
  </si>
  <si>
    <t>Endodontic</t>
  </si>
  <si>
    <t xml:space="preserve">Associate </t>
  </si>
  <si>
    <t>Associate (@30% Rev generated)</t>
  </si>
  <si>
    <t>Associate  (@30% Rev generated)</t>
  </si>
  <si>
    <t>Associate</t>
  </si>
  <si>
    <t xml:space="preserve">Enter Benefit Load % and Wages </t>
  </si>
  <si>
    <t>Enter average dollar amount per procedure</t>
  </si>
  <si>
    <t>Chair  (suction, water, polisher, cuspidor, light) -Pelton&amp;Crane Operatory</t>
  </si>
  <si>
    <t xml:space="preserve">Misc Furniture (tables, desks, chairs, lighting, etc) </t>
  </si>
  <si>
    <t xml:space="preserve">Optional </t>
  </si>
  <si>
    <t>Percentage Mix</t>
  </si>
  <si>
    <t>Prefabricated Stainless Steel Crown - Primary Tooth</t>
  </si>
  <si>
    <t>D2940</t>
  </si>
  <si>
    <t>Sedative Filling (Interim Therapeutic Restoration)</t>
  </si>
  <si>
    <t>D2970</t>
  </si>
  <si>
    <t>Temporary Crown</t>
  </si>
  <si>
    <t>D2740-50</t>
  </si>
  <si>
    <t>Topical Application of Fluoride or Varnish - Child or Adult</t>
  </si>
  <si>
    <t>Topical Application of Fluoride - Adult</t>
  </si>
  <si>
    <t>D1351</t>
  </si>
  <si>
    <t>Sealant - Per Tooth</t>
  </si>
  <si>
    <t>D2140, D2150</t>
  </si>
  <si>
    <t>Amalgam - One or More Surfaces</t>
  </si>
  <si>
    <t>Amalgam - Two Surfaces</t>
  </si>
  <si>
    <t>Operating Hours</t>
  </si>
  <si>
    <t>Year</t>
  </si>
  <si>
    <t>Days in year</t>
  </si>
  <si>
    <t>D2330, D2331, D2332</t>
  </si>
  <si>
    <t>Dental Assistant</t>
  </si>
  <si>
    <t xml:space="preserve">Office Manager </t>
  </si>
  <si>
    <t>?</t>
  </si>
  <si>
    <t xml:space="preserve">     Dentist </t>
  </si>
  <si>
    <t xml:space="preserve">     Mid Level Type 1 -Lower Skill</t>
  </si>
  <si>
    <t xml:space="preserve">     Mid Level Type 2 -Mid Skill</t>
  </si>
  <si>
    <t xml:space="preserve">     Mid Level Type 3 -High Skill</t>
  </si>
  <si>
    <t>tbd</t>
  </si>
  <si>
    <t>tbd</t>
  </si>
  <si>
    <t>M</t>
  </si>
  <si>
    <t>Hygine</t>
  </si>
  <si>
    <t xml:space="preserve">Total Annual </t>
  </si>
  <si>
    <t xml:space="preserve">Expenditures </t>
  </si>
  <si>
    <t xml:space="preserve">Description </t>
  </si>
  <si>
    <t>Qty</t>
  </si>
  <si>
    <r>
      <t>Impact on the</t>
    </r>
    <r>
      <rPr>
        <b/>
        <sz val="18"/>
        <color indexed="8"/>
        <rFont val="Calibri"/>
        <family val="2"/>
      </rPr>
      <t xml:space="preserve"> Dental Practice</t>
    </r>
    <r>
      <rPr>
        <b/>
        <sz val="18"/>
        <color indexed="8"/>
        <rFont val="Calibri"/>
        <family val="2"/>
      </rPr>
      <t>: Financial and Total Procedures</t>
    </r>
  </si>
  <si>
    <t>Resin-based Composite - One or More Surfaces, Anterior</t>
  </si>
  <si>
    <t>Resin-based Composite - Two Surfaces, Anterior</t>
  </si>
  <si>
    <t>Resin-based Composite - Three Surfaces, Anterior</t>
  </si>
  <si>
    <t>D2391, D23092</t>
  </si>
  <si>
    <t>Prophylaxis - Child</t>
  </si>
  <si>
    <r>
      <t>CDT Code</t>
    </r>
    <r>
      <rPr>
        <b/>
        <sz val="11"/>
        <rFont val="Calibri"/>
        <family val="2"/>
      </rPr>
      <t>(s)</t>
    </r>
  </si>
  <si>
    <t>D2391, D2392</t>
  </si>
  <si>
    <t>Resin-based Composite - One or Two Surface, Posterior</t>
  </si>
  <si>
    <t>Resin-based Composite - Two Surfaces, Posterior</t>
  </si>
  <si>
    <t>D2930</t>
  </si>
  <si>
    <t xml:space="preserve"> </t>
  </si>
  <si>
    <t>Computer hardware, cabling, software</t>
  </si>
  <si>
    <t>Room</t>
  </si>
  <si>
    <t>Diagnostic and clinical support</t>
  </si>
  <si>
    <t>Screening/Assessment</t>
  </si>
  <si>
    <t xml:space="preserve">Tab 4 displays provides the impact on practice finances and productivity from adding allied providers in Tab 3 to the practice described in Tab 2. </t>
  </si>
  <si>
    <r>
      <t xml:space="preserve">Tab 5: </t>
    </r>
    <r>
      <rPr>
        <sz val="14"/>
        <color indexed="8"/>
        <rFont val="Calibri"/>
        <family val="2"/>
      </rPr>
      <t>Cost Tab</t>
    </r>
  </si>
  <si>
    <t>Utilization</t>
  </si>
  <si>
    <t xml:space="preserve"> </t>
  </si>
  <si>
    <t>Hygienist-Therapist</t>
  </si>
  <si>
    <t>Description</t>
  </si>
  <si>
    <t>D0120, D0140, D0145, D0150</t>
  </si>
  <si>
    <t>Diagnostic (Clinical Evaluations)</t>
  </si>
  <si>
    <t>Other Procedure 1</t>
  </si>
  <si>
    <t>Other Procedure 2</t>
  </si>
  <si>
    <t>Other Procedure 3</t>
  </si>
  <si>
    <t>Other Procedure 4</t>
  </si>
  <si>
    <t>Dentist (Alone)</t>
  </si>
  <si>
    <t>Revenue per Year</t>
  </si>
  <si>
    <t>NEW</t>
  </si>
  <si>
    <t>Procedures per Year</t>
  </si>
  <si>
    <t>&lt; Increase as a %</t>
  </si>
  <si>
    <t>Solo Practitioner</t>
  </si>
  <si>
    <t xml:space="preserve"> </t>
  </si>
  <si>
    <t>Management Time per day (min)</t>
  </si>
  <si>
    <t>Max per Staff</t>
  </si>
  <si>
    <t>Pro Forma Profit &amp; Loss</t>
  </si>
  <si>
    <t>Year 1</t>
  </si>
  <si>
    <t xml:space="preserve">Revenue </t>
  </si>
  <si>
    <t>Cost</t>
  </si>
  <si>
    <t>Total</t>
  </si>
  <si>
    <t xml:space="preserve">Operating Profit </t>
  </si>
  <si>
    <t xml:space="preserve">    Operating Margin</t>
  </si>
  <si>
    <r>
      <t>D2330, D2331, D2332</t>
    </r>
    <r>
      <rPr>
        <sz val="11"/>
        <rFont val="Calibri"/>
        <family val="2"/>
      </rPr>
      <t>, D2335</t>
    </r>
  </si>
  <si>
    <r>
      <t xml:space="preserve">Topical Application of Fluoride or Varnish - Adult </t>
    </r>
    <r>
      <rPr>
        <sz val="11"/>
        <rFont val="Calibri"/>
        <family val="2"/>
      </rPr>
      <t>or</t>
    </r>
    <r>
      <rPr>
        <sz val="11"/>
        <rFont val="Calibri"/>
        <family val="2"/>
      </rPr>
      <t xml:space="preserve"> Child</t>
    </r>
  </si>
  <si>
    <t>The user enters in values for a loan including the interest rate and length of the loan</t>
  </si>
  <si>
    <t>The user does not need to enter the amount of the loan - this comes from the total in cell E86</t>
  </si>
  <si>
    <t>The user does not need to enter the amount of the loan - this comes from the total in cell D8</t>
  </si>
  <si>
    <t xml:space="preserve">Total Revenue Generating Operatories </t>
  </si>
  <si>
    <t>Note if you add more than 2 allied practitioners, you may wish to increase the size of the practice and/or number of operatories in the #5 Cost Tab</t>
  </si>
  <si>
    <t>In this set of tables highlighted in yellow only, define the baseline case of a dental practice staffed by dentists and dental assistants.  Below, enter the number of dentist owners, associate dentists, and support staff.  Then, define the mix of procedures that the practice provides - does it focus more on preventive procedures, or on complex procedures like prosthodontics?  Finally, input the time that the dentist owner spends each day in consultation with each associate dentist.</t>
  </si>
  <si>
    <t xml:space="preserve">This tab includes capital and operating costs.  The user inputs assumptions into the YELLOW boxes such as number of operatories, office space, cost for improvements, rent, and other costs.  The user inputs wages and benefits.  The user can adjust specific equipment costs and the loan parameters to pay loans.  </t>
  </si>
  <si>
    <t>Net after Holidays</t>
  </si>
  <si>
    <t>Enter the number of minutes per day provided by the DDS Owner for each Associate consultation</t>
  </si>
  <si>
    <t>Hrs open</t>
  </si>
  <si>
    <t>Shrinkage</t>
  </si>
  <si>
    <t>Coronal Polishing / cleaning</t>
  </si>
  <si>
    <t>Anesthesia</t>
  </si>
  <si>
    <t>Extractions</t>
  </si>
  <si>
    <t>Extraction, Erupted Tooth or Exposed Roots</t>
  </si>
  <si>
    <t>Dentist (alone)</t>
  </si>
  <si>
    <r>
      <t xml:space="preserve">Difference between </t>
    </r>
    <r>
      <rPr>
        <b/>
        <sz val="11"/>
        <color indexed="8"/>
        <rFont val="Calibri"/>
        <family val="2"/>
      </rPr>
      <t>Base and Dynamic Cases</t>
    </r>
  </si>
  <si>
    <r>
      <t>Baseline</t>
    </r>
    <r>
      <rPr>
        <u val="single"/>
        <sz val="18"/>
        <color indexed="8"/>
        <rFont val="Calibri"/>
        <family val="2"/>
      </rPr>
      <t xml:space="preserve"> Case</t>
    </r>
  </si>
  <si>
    <t>The following rows show the number and type of procedures each type of practice can conduct</t>
  </si>
  <si>
    <t>The user then moves to Tab 3 and defines the number of allied practitioners, procedure mix, wages, supervision time by the dentist owner.</t>
  </si>
  <si>
    <r>
      <t xml:space="preserve">Tab 4: </t>
    </r>
    <r>
      <rPr>
        <sz val="14"/>
        <color indexed="8"/>
        <rFont val="Calibri"/>
        <family val="2"/>
      </rPr>
      <t>Impact Summary</t>
    </r>
  </si>
  <si>
    <r>
      <t xml:space="preserve">Tab 3: </t>
    </r>
    <r>
      <rPr>
        <sz val="14"/>
        <color indexed="8"/>
        <rFont val="Calibri"/>
        <family val="2"/>
      </rPr>
      <t>Define Allied Practitioner</t>
    </r>
  </si>
  <si>
    <t xml:space="preserve"> </t>
  </si>
  <si>
    <t xml:space="preserve"> </t>
  </si>
  <si>
    <t xml:space="preserve"> </t>
  </si>
  <si>
    <t xml:space="preserve">In this tab, the user sees the difference that the addition of allied providers makes to practice revenues and productivity.  </t>
  </si>
  <si>
    <t>Tab 5 contains assumptions for capital expenditures, rent, load payments, salary and tenant improvements that can be adjusted by the user.</t>
  </si>
  <si>
    <r>
      <t xml:space="preserve">Tab 6: </t>
    </r>
    <r>
      <rPr>
        <sz val="14"/>
        <color indexed="8"/>
        <rFont val="Calibri"/>
        <family val="2"/>
      </rPr>
      <t>Assumptions</t>
    </r>
  </si>
  <si>
    <t>Base Case</t>
  </si>
  <si>
    <t xml:space="preserve">In this set of tables, the user defines a "dynamic" model of a practice that utilizes various types of allied providers.  In the next tab, the user sees the difference that the addition of these allied providers makes to practice revenues and productivity.  </t>
  </si>
  <si>
    <r>
      <t xml:space="preserve">Start by entering the number of dentists and mid level practitioners desired in the yellow cells under the box labeled “Dynamic”. Next, enter the price levels in the yellow boxes down column D. Other metrics can be changed such as time per procedure per practitioner and </t>
    </r>
    <r>
      <rPr>
        <sz val="14"/>
        <color indexed="8"/>
        <rFont val="Calibri"/>
        <family val="2"/>
      </rPr>
      <t xml:space="preserve">allowed </t>
    </r>
    <r>
      <rPr>
        <sz val="14"/>
        <color indexed="8"/>
        <rFont val="Calibri"/>
        <family val="2"/>
      </rPr>
      <t>practice mix.</t>
    </r>
    <r>
      <rPr>
        <sz val="14"/>
        <color indexed="8"/>
        <rFont val="Calibri"/>
        <family val="2"/>
      </rPr>
      <t xml:space="preserve"> See rows 42-58 for the allowed procedure mix for each type of mid level practitioner.  The user can change the allowed procedures and the time per procedure.  The user can also change the dentist's mix of procedures in D17-120 and/or change the amount of management (supervision time) per mid level practitioner in E10, E11 and E12</t>
    </r>
  </si>
  <si>
    <t xml:space="preserve">Once the user has selected the variables, click on the first tab "Output" to determine the impact on the practice. </t>
  </si>
  <si>
    <t xml:space="preserve">Number of Dentists and Wages can be entered numerically/drop downs </t>
  </si>
  <si>
    <t>CDT Code</t>
  </si>
  <si>
    <t>Enter the average time per procedure, or zero if the allied provider cannot perform the procedure. A Red box indicates the Allied Practitioner does not have this procedure within their scope of practice. The user can make a procedure "in scope" by entering a time for the procedure in the boxes shaded yellow, green or red. The user should note that the formatting is automatic and the cells will automatically change color as procedures come "in" and "out" of scope.</t>
  </si>
  <si>
    <t xml:space="preserve"> </t>
  </si>
  <si>
    <t xml:space="preserve">The Productivity and Profit Calculator was designed to estimate the impact of adding allied providers to a solo, pediatric or small group dental practice. </t>
  </si>
  <si>
    <t xml:space="preserve">The model has initial values for each of these variables, corresponding to Case Study 1 (solo pediatric dental practice) in the report.   </t>
  </si>
  <si>
    <t>The initial values can be changed by the user.  Generally, green or yellow shading indicates cells that can be changed.</t>
  </si>
  <si>
    <r>
      <t xml:space="preserve">Tab 1: </t>
    </r>
    <r>
      <rPr>
        <sz val="14"/>
        <color indexed="8"/>
        <rFont val="Calibri"/>
        <family val="2"/>
      </rPr>
      <t>Procedures, Time, Fee</t>
    </r>
  </si>
  <si>
    <t>Local anesthesia</t>
  </si>
  <si>
    <t>General anesthesia for surgery</t>
  </si>
  <si>
    <t>Cavity treatment</t>
  </si>
  <si>
    <t>Simple extraction</t>
  </si>
  <si>
    <t>Root canal therapy</t>
  </si>
  <si>
    <t>Polpotomy</t>
  </si>
  <si>
    <t xml:space="preserve">The user starts on Tab 1 and, in Step 1, defines the scope of practice for each type of allied provider and the time it takes each type of provider to perform each procedure.  </t>
  </si>
  <si>
    <t xml:space="preserve">In Step 2, the user sets the fee for each procedure. </t>
  </si>
  <si>
    <r>
      <t xml:space="preserve">Tab 2: </t>
    </r>
    <r>
      <rPr>
        <sz val="14"/>
        <color indexed="8"/>
        <rFont val="Calibri"/>
        <family val="2"/>
      </rPr>
      <t>Define Small Dental Practice</t>
    </r>
  </si>
  <si>
    <t>The user then moves to Tab 2 and defines the dentist's approach to their practice by defining the procedure mix and the number of associate dentists.</t>
  </si>
  <si>
    <t>D4341, D4342, D4355, D4910</t>
  </si>
  <si>
    <t>Non-Surgical Periodontal Procedures</t>
  </si>
  <si>
    <t>DDS Owner Benefits, Insurances, Marketing, Utilities, Prof Fees and other costs</t>
  </si>
  <si>
    <t>Dentist Owner</t>
  </si>
  <si>
    <t>Dentist Owner</t>
  </si>
  <si>
    <t>Introduction to the Productivity and Profit Calculator</t>
  </si>
  <si>
    <t xml:space="preserve"> </t>
  </si>
  <si>
    <r>
      <t xml:space="preserve">Dental Practice </t>
    </r>
    <r>
      <rPr>
        <b/>
        <sz val="11"/>
        <color indexed="8"/>
        <rFont val="Calibri"/>
        <family val="2"/>
      </rPr>
      <t>with</t>
    </r>
    <r>
      <rPr>
        <sz val="11"/>
        <color theme="1"/>
        <rFont val="Calibri"/>
        <family val="2"/>
      </rPr>
      <t xml:space="preserve"> Allied Practitioner</t>
    </r>
  </si>
  <si>
    <r>
      <t xml:space="preserve">Dental Practice </t>
    </r>
    <r>
      <rPr>
        <b/>
        <sz val="11"/>
        <color indexed="8"/>
        <rFont val="Calibri"/>
        <family val="2"/>
      </rPr>
      <t>without</t>
    </r>
    <r>
      <rPr>
        <sz val="11"/>
        <color theme="1"/>
        <rFont val="Calibri"/>
        <family val="2"/>
      </rPr>
      <t xml:space="preserve"> Allied Practitioner</t>
    </r>
  </si>
  <si>
    <t xml:space="preserve"> </t>
  </si>
  <si>
    <t xml:space="preserve"> </t>
  </si>
  <si>
    <t xml:space="preserve"> </t>
  </si>
  <si>
    <t xml:space="preserve"> </t>
  </si>
  <si>
    <t xml:space="preserve"> </t>
  </si>
  <si>
    <t>Do NOT change these variables; they are linked</t>
  </si>
  <si>
    <t>Procedures Per Day</t>
  </si>
  <si>
    <t>Procedures Per Hour</t>
  </si>
  <si>
    <t xml:space="preserve"> </t>
  </si>
  <si>
    <t>Tab 6 contains assumptions for days, hours and holidays per year; the user can make changes to these assumptions</t>
  </si>
  <si>
    <t xml:space="preserve"> </t>
  </si>
  <si>
    <t>User Instructions</t>
  </si>
  <si>
    <t>In cells E58 to E99, input the average fee per procedure. (Initial fees were set using the 2009 ADA Survey of Dental Fees,  national mean rounded to the nearest $5.) In cell E55, input the percentage of the practice's caseload that is private-pay.  In cell E57, input the average reimbursement rate provided by the state Medicaid program.</t>
  </si>
  <si>
    <t>Enter the number of Dentist Associates</t>
  </si>
  <si>
    <t>Two dental assistants are included for each Dentist and or Associate</t>
  </si>
  <si>
    <t>Enter the number of dentist owners</t>
  </si>
  <si>
    <t>Note that taxes are not computed in this calculator.</t>
  </si>
  <si>
    <r>
      <t>Dynamic</t>
    </r>
    <r>
      <rPr>
        <u val="single"/>
        <sz val="18"/>
        <color indexed="8"/>
        <rFont val="Calibri"/>
        <family val="2"/>
      </rPr>
      <t xml:space="preserve"> Case with Allied Providers</t>
    </r>
  </si>
  <si>
    <r>
      <t>Difference</t>
    </r>
    <r>
      <rPr>
        <u val="single"/>
        <sz val="18"/>
        <color indexed="8"/>
        <rFont val="Calibri"/>
        <family val="2"/>
      </rPr>
      <t xml:space="preserve"> between Baseline and Dynamic Cases</t>
    </r>
  </si>
  <si>
    <t>Not calculated; the dentist-owner is assumed to be paid from the practice's profits.</t>
  </si>
  <si>
    <r>
      <t xml:space="preserve">Dynamic Case </t>
    </r>
    <r>
      <rPr>
        <b/>
        <sz val="11"/>
        <color indexed="8"/>
        <rFont val="Calibri"/>
        <family val="2"/>
      </rPr>
      <t>With Allied</t>
    </r>
    <r>
      <rPr>
        <b/>
        <sz val="11"/>
        <color indexed="8"/>
        <rFont val="Calibri"/>
        <family val="2"/>
      </rPr>
      <t xml:space="preserve"> Providers</t>
    </r>
  </si>
  <si>
    <t>Enter the number of dentis owners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</si>
</sst>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00"/>
    <numFmt numFmtId="167" formatCode="&quot;$&quot;#,##0"/>
    <numFmt numFmtId="168" formatCode="0.000"/>
  </numFmts>
  <fonts count="71">
    <font>
      <sz val="11"/>
      <color theme="1"/>
      <name val="Calibri"/>
      <family val="2"/>
    </font>
    <font>
      <sz val="11"/>
      <color indexed="8"/>
      <name val="Calibri"/>
      <family val="2"/>
    </font>
    <font>
      <sz val="11"/>
      <name val="Calibri"/>
      <family val="2"/>
    </font>
    <font>
      <u val="single"/>
      <sz val="11"/>
      <color indexed="8"/>
      <name val="Calibri"/>
      <family val="2"/>
    </font>
    <font>
      <b/>
      <u val="single"/>
      <sz val="12"/>
      <name val="Arial"/>
      <family val="2"/>
    </font>
    <font>
      <sz val="12"/>
      <name val="Arial"/>
      <family val="2"/>
    </font>
    <font>
      <b/>
      <sz val="12"/>
      <name val="Arial"/>
      <family val="2"/>
    </font>
    <font>
      <i/>
      <sz val="12"/>
      <name val="Arial"/>
      <family val="2"/>
    </font>
    <font>
      <b/>
      <sz val="11"/>
      <color indexed="8"/>
      <name val="Calibri"/>
      <family val="2"/>
    </font>
    <font>
      <i/>
      <sz val="10"/>
      <name val="Arial"/>
      <family val="2"/>
    </font>
    <font>
      <sz val="14"/>
      <color indexed="8"/>
      <name val="Calibri"/>
      <family val="2"/>
    </font>
    <font>
      <sz val="8"/>
      <name val="Verdana"/>
      <family val="2"/>
    </font>
    <font>
      <b/>
      <u val="single"/>
      <sz val="14"/>
      <color indexed="8"/>
      <name val="Calibri"/>
      <family val="2"/>
    </font>
    <font>
      <b/>
      <sz val="18"/>
      <color indexed="8"/>
      <name val="Calibri"/>
      <family val="2"/>
    </font>
    <font>
      <b/>
      <u val="single"/>
      <sz val="16"/>
      <color indexed="8"/>
      <name val="Calibri"/>
      <family val="2"/>
    </font>
    <font>
      <b/>
      <sz val="11"/>
      <color indexed="10"/>
      <name val="Calibri"/>
      <family val="2"/>
    </font>
    <font>
      <u val="single"/>
      <sz val="18"/>
      <color indexed="8"/>
      <name val="Calibri"/>
      <family val="2"/>
    </font>
    <font>
      <b/>
      <u val="single"/>
      <sz val="10"/>
      <name val="Arial"/>
      <family val="2"/>
    </font>
    <font>
      <sz val="10"/>
      <name val="Tahoma"/>
      <family val="2"/>
    </font>
    <font>
      <b/>
      <sz val="16"/>
      <color indexed="8"/>
      <name val="Calibri"/>
      <family val="2"/>
    </font>
    <font>
      <b/>
      <sz val="11"/>
      <name val="Calibri"/>
      <family val="2"/>
    </font>
    <font>
      <b/>
      <sz val="9"/>
      <name val="Tahoma"/>
      <family val="2"/>
    </font>
    <font>
      <sz val="9"/>
      <name val="Tahoma"/>
      <family val="2"/>
    </font>
    <font>
      <sz val="8"/>
      <name val="Tahoma"/>
      <family val="2"/>
    </font>
    <font>
      <b/>
      <sz val="8"/>
      <name val="Tahoma"/>
      <family val="2"/>
    </font>
    <font>
      <sz val="10"/>
      <color indexed="8"/>
      <name val="Arial Unicode MS"/>
      <family val="2"/>
    </font>
    <font>
      <b/>
      <sz val="14"/>
      <color indexed="8"/>
      <name val="Calibri"/>
      <family val="2"/>
    </font>
    <font>
      <b/>
      <u val="single"/>
      <sz val="11"/>
      <color indexed="8"/>
      <name val="Calibri"/>
      <family val="2"/>
    </font>
    <font>
      <sz val="11"/>
      <color indexed="9"/>
      <name val="Calibri"/>
      <family val="2"/>
    </font>
    <font>
      <b/>
      <u val="single"/>
      <sz val="11"/>
      <name val="Calibri"/>
      <family val="2"/>
    </font>
    <font>
      <u val="single"/>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b/>
      <u val="single"/>
      <sz val="14"/>
      <color theme="1"/>
      <name val="Calibri"/>
      <family val="2"/>
    </font>
    <font>
      <b/>
      <sz val="11"/>
      <color rgb="FFFF0000"/>
      <name val="Calibri"/>
      <family val="2"/>
    </font>
    <font>
      <b/>
      <sz val="18"/>
      <color theme="1"/>
      <name val="Calibri"/>
      <family val="2"/>
    </font>
    <font>
      <b/>
      <u val="single"/>
      <sz val="16"/>
      <color theme="1"/>
      <name val="Calibri"/>
      <family val="2"/>
    </font>
    <font>
      <b/>
      <sz val="14"/>
      <color theme="1"/>
      <name val="Calibri"/>
      <family val="2"/>
    </font>
    <font>
      <u val="single"/>
      <sz val="18"/>
      <color theme="1"/>
      <name val="Calibri"/>
      <family val="2"/>
    </font>
    <font>
      <sz val="14"/>
      <color theme="1"/>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0000"/>
        <bgColor indexed="64"/>
      </patternFill>
    </fill>
    <fill>
      <patternFill patternType="solid">
        <fgColor indexed="10"/>
        <bgColor indexed="64"/>
      </patternFill>
    </fill>
    <fill>
      <patternFill patternType="solid">
        <fgColor indexed="13"/>
        <bgColor indexed="64"/>
      </patternFill>
    </fill>
    <fill>
      <patternFill patternType="solid">
        <fgColor rgb="FFFFC000"/>
        <bgColor indexed="64"/>
      </patternFill>
    </fill>
    <fill>
      <patternFill patternType="solid">
        <fgColor rgb="FF92D050"/>
        <bgColor indexed="64"/>
      </patternFill>
    </fill>
    <fill>
      <patternFill patternType="solid">
        <fgColor indexed="46"/>
        <bgColor indexed="64"/>
      </patternFill>
    </fill>
    <fill>
      <patternFill patternType="solid">
        <fgColor rgb="FFCC99F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style="medium"/>
      <bottom/>
    </border>
    <border>
      <left/>
      <right/>
      <top/>
      <bottom style="medium"/>
    </border>
    <border>
      <left/>
      <right style="medium"/>
      <top/>
      <bottom style="medium"/>
    </border>
    <border>
      <left style="thin"/>
      <right/>
      <top/>
      <bottom/>
    </border>
    <border>
      <left/>
      <right style="thin"/>
      <top/>
      <bottom/>
    </border>
    <border>
      <left style="thin"/>
      <right/>
      <top/>
      <bottom style="thin"/>
    </border>
    <border>
      <left/>
      <right style="thin"/>
      <top/>
      <bottom style="thin"/>
    </border>
    <border>
      <left/>
      <right style="thin"/>
      <top style="thin"/>
      <bottom/>
    </border>
    <border>
      <left style="thin"/>
      <right/>
      <top style="thin"/>
      <bottom/>
    </border>
    <border>
      <left/>
      <right/>
      <top style="thin"/>
      <bottom style="thin"/>
    </border>
    <border>
      <left/>
      <right style="thin"/>
      <top style="thin"/>
      <bottom style="thin"/>
    </border>
    <border>
      <left style="thin"/>
      <right/>
      <top style="thin"/>
      <bottom style="thin"/>
    </border>
    <border>
      <left style="thin"/>
      <right style="thin"/>
      <top/>
      <bottom/>
    </border>
    <border>
      <left style="thin"/>
      <right style="thin"/>
      <top style="thin"/>
      <bottom style="thin"/>
    </border>
    <border>
      <left style="medium"/>
      <right style="medium"/>
      <top style="medium"/>
      <bottom/>
    </border>
    <border>
      <left/>
      <right/>
      <top style="thin"/>
      <bottom style="double"/>
    </border>
    <border>
      <left style="thin"/>
      <right style="thin"/>
      <top/>
      <bottom style="thin"/>
    </border>
    <border>
      <left style="hair"/>
      <right style="thin"/>
      <top style="thin"/>
      <bottom/>
    </border>
    <border>
      <left style="hair"/>
      <right style="thin"/>
      <top/>
      <bottom/>
    </border>
    <border>
      <left style="hair"/>
      <right style="thin"/>
      <top/>
      <bottom style="thin"/>
    </border>
    <border>
      <left/>
      <right style="hair"/>
      <top/>
      <bottom style="thin"/>
    </border>
    <border>
      <left style="thin"/>
      <right style="thin"/>
      <top style="thin"/>
      <bottom/>
    </border>
    <border>
      <left style="medium"/>
      <right style="medium"/>
      <top/>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562">
    <xf numFmtId="0" fontId="0" fillId="0" borderId="0" xfId="0" applyFont="1" applyAlignment="1">
      <alignment/>
    </xf>
    <xf numFmtId="0" fontId="0" fillId="0" borderId="0" xfId="0" applyAlignment="1">
      <alignment horizontal="right"/>
    </xf>
    <xf numFmtId="0" fontId="2" fillId="0" borderId="0" xfId="0" applyNumberFormat="1" applyFont="1" applyFill="1" applyBorder="1" applyAlignment="1">
      <alignment horizontal="center"/>
    </xf>
    <xf numFmtId="0" fontId="3" fillId="0" borderId="0" xfId="0" applyNumberFormat="1" applyFont="1" applyFill="1" applyBorder="1" applyAlignment="1">
      <alignment wrapText="1"/>
    </xf>
    <xf numFmtId="0" fontId="1" fillId="0" borderId="0" xfId="0" applyNumberFormat="1" applyFont="1" applyFill="1" applyBorder="1" applyAlignment="1">
      <alignment wrapText="1"/>
    </xf>
    <xf numFmtId="0" fontId="0" fillId="0" borderId="0" xfId="0" applyAlignment="1">
      <alignment horizontal="center"/>
    </xf>
    <xf numFmtId="0" fontId="61" fillId="0" borderId="0" xfId="0" applyFont="1" applyAlignment="1">
      <alignment/>
    </xf>
    <xf numFmtId="3" fontId="0" fillId="0" borderId="0" xfId="0" applyNumberFormat="1" applyAlignment="1">
      <alignment/>
    </xf>
    <xf numFmtId="0" fontId="0" fillId="0" borderId="0" xfId="0" applyFill="1" applyAlignment="1">
      <alignment/>
    </xf>
    <xf numFmtId="0" fontId="0" fillId="0" borderId="0" xfId="0" applyNumberFormat="1" applyFont="1" applyFill="1" applyBorder="1" applyAlignment="1">
      <alignment/>
    </xf>
    <xf numFmtId="0" fontId="4" fillId="8" borderId="0" xfId="0" applyNumberFormat="1" applyFont="1" applyFill="1" applyBorder="1" applyAlignment="1">
      <alignment/>
    </xf>
    <xf numFmtId="0" fontId="5" fillId="8" borderId="0" xfId="0" applyNumberFormat="1" applyFont="1" applyFill="1" applyBorder="1" applyAlignment="1">
      <alignment/>
    </xf>
    <xf numFmtId="1" fontId="4" fillId="8" borderId="0" xfId="0" applyNumberFormat="1" applyFont="1" applyFill="1" applyBorder="1" applyAlignment="1">
      <alignment horizontal="center"/>
    </xf>
    <xf numFmtId="0" fontId="6" fillId="8" borderId="0" xfId="0" applyNumberFormat="1" applyFont="1" applyFill="1" applyBorder="1" applyAlignment="1">
      <alignment/>
    </xf>
    <xf numFmtId="42" fontId="5" fillId="8" borderId="0" xfId="0" applyNumberFormat="1" applyFont="1" applyFill="1" applyBorder="1" applyAlignment="1">
      <alignment/>
    </xf>
    <xf numFmtId="0" fontId="7" fillId="8" borderId="0" xfId="0" applyNumberFormat="1" applyFont="1" applyFill="1" applyBorder="1" applyAlignment="1">
      <alignment/>
    </xf>
    <xf numFmtId="165" fontId="7" fillId="8" borderId="0" xfId="0" applyNumberFormat="1" applyFont="1" applyFill="1" applyBorder="1" applyAlignment="1">
      <alignment/>
    </xf>
    <xf numFmtId="0" fontId="0" fillId="0" borderId="0" xfId="0" applyBorder="1" applyAlignment="1">
      <alignment/>
    </xf>
    <xf numFmtId="0" fontId="61" fillId="0" borderId="0" xfId="0" applyFont="1" applyFill="1" applyBorder="1" applyAlignment="1">
      <alignment/>
    </xf>
    <xf numFmtId="0" fontId="0" fillId="0" borderId="0" xfId="0" applyFill="1" applyBorder="1" applyAlignment="1">
      <alignment/>
    </xf>
    <xf numFmtId="0" fontId="4" fillId="0" borderId="0" xfId="0" applyNumberFormat="1" applyFont="1" applyFill="1" applyBorder="1" applyAlignment="1">
      <alignment/>
    </xf>
    <xf numFmtId="0" fontId="5" fillId="0" borderId="0" xfId="0" applyNumberFormat="1" applyFont="1" applyFill="1" applyBorder="1" applyAlignment="1">
      <alignment/>
    </xf>
    <xf numFmtId="1" fontId="4" fillId="0" borderId="0" xfId="0" applyNumberFormat="1" applyFont="1" applyFill="1" applyBorder="1" applyAlignment="1">
      <alignment horizontal="center"/>
    </xf>
    <xf numFmtId="0" fontId="6" fillId="0" borderId="0" xfId="0" applyNumberFormat="1" applyFont="1" applyFill="1" applyBorder="1" applyAlignment="1">
      <alignment/>
    </xf>
    <xf numFmtId="42" fontId="5" fillId="0" borderId="0" xfId="0" applyNumberFormat="1" applyFont="1" applyFill="1" applyBorder="1" applyAlignment="1">
      <alignment/>
    </xf>
    <xf numFmtId="42" fontId="5" fillId="0" borderId="0" xfId="0" applyNumberFormat="1" applyFont="1" applyFill="1" applyBorder="1" applyAlignment="1">
      <alignment horizontal="right"/>
    </xf>
    <xf numFmtId="0" fontId="7" fillId="0" borderId="0" xfId="0" applyNumberFormat="1" applyFont="1" applyFill="1" applyBorder="1" applyAlignment="1">
      <alignment/>
    </xf>
    <xf numFmtId="165" fontId="7" fillId="0" borderId="0" xfId="0" applyNumberFormat="1" applyFont="1" applyFill="1" applyBorder="1" applyAlignment="1">
      <alignment/>
    </xf>
    <xf numFmtId="42" fontId="6" fillId="0" borderId="0" xfId="0" applyNumberFormat="1" applyFont="1" applyFill="1" applyBorder="1" applyAlignment="1">
      <alignment/>
    </xf>
    <xf numFmtId="165" fontId="5" fillId="0" borderId="0" xfId="0" applyNumberFormat="1" applyFont="1" applyFill="1" applyBorder="1" applyAlignment="1">
      <alignment/>
    </xf>
    <xf numFmtId="0" fontId="4" fillId="16" borderId="0" xfId="0" applyNumberFormat="1" applyFont="1" applyFill="1" applyBorder="1" applyAlignment="1">
      <alignment/>
    </xf>
    <xf numFmtId="0" fontId="5" fillId="16" borderId="0" xfId="0" applyNumberFormat="1" applyFont="1" applyFill="1" applyBorder="1" applyAlignment="1">
      <alignment/>
    </xf>
    <xf numFmtId="1" fontId="4" fillId="16" borderId="0" xfId="0" applyNumberFormat="1" applyFont="1" applyFill="1" applyBorder="1" applyAlignment="1">
      <alignment horizontal="center"/>
    </xf>
    <xf numFmtId="0" fontId="6" fillId="16" borderId="0" xfId="0" applyNumberFormat="1" applyFont="1" applyFill="1" applyBorder="1" applyAlignment="1">
      <alignment/>
    </xf>
    <xf numFmtId="0" fontId="7" fillId="16" borderId="0" xfId="0" applyNumberFormat="1" applyFont="1" applyFill="1" applyBorder="1" applyAlignment="1">
      <alignment/>
    </xf>
    <xf numFmtId="166" fontId="1" fillId="0" borderId="0" xfId="0" applyNumberFormat="1" applyFont="1" applyFill="1" applyBorder="1" applyAlignment="1">
      <alignment horizontal="center" wrapText="1"/>
    </xf>
    <xf numFmtId="166" fontId="2" fillId="0" borderId="0" xfId="0" applyNumberFormat="1" applyFont="1" applyFill="1" applyBorder="1" applyAlignment="1">
      <alignment horizontal="center"/>
    </xf>
    <xf numFmtId="9" fontId="0" fillId="0" borderId="0" xfId="0" applyNumberFormat="1" applyAlignment="1">
      <alignment/>
    </xf>
    <xf numFmtId="2" fontId="0" fillId="0" borderId="0" xfId="0" applyNumberFormat="1" applyAlignment="1">
      <alignment/>
    </xf>
    <xf numFmtId="1" fontId="0" fillId="0" borderId="0" xfId="0" applyNumberFormat="1" applyAlignment="1">
      <alignment/>
    </xf>
    <xf numFmtId="6" fontId="5" fillId="8" borderId="0" xfId="0" applyNumberFormat="1" applyFont="1" applyFill="1" applyBorder="1" applyAlignment="1">
      <alignment/>
    </xf>
    <xf numFmtId="6" fontId="0" fillId="33" borderId="0" xfId="0" applyNumberFormat="1" applyFill="1" applyAlignment="1">
      <alignment/>
    </xf>
    <xf numFmtId="6" fontId="5" fillId="16" borderId="0" xfId="0" applyNumberFormat="1" applyFont="1" applyFill="1" applyBorder="1" applyAlignment="1">
      <alignment/>
    </xf>
    <xf numFmtId="9" fontId="7" fillId="16" borderId="0" xfId="0" applyNumberFormat="1" applyFont="1" applyFill="1" applyBorder="1" applyAlignment="1">
      <alignment/>
    </xf>
    <xf numFmtId="9" fontId="7" fillId="8" borderId="0" xfId="0" applyNumberFormat="1" applyFont="1" applyFill="1" applyBorder="1" applyAlignment="1">
      <alignment/>
    </xf>
    <xf numFmtId="0" fontId="0" fillId="0" borderId="0" xfId="0" applyAlignment="1">
      <alignment horizontal="left"/>
    </xf>
    <xf numFmtId="0" fontId="0" fillId="0" borderId="0" xfId="0" applyBorder="1" applyAlignment="1">
      <alignment horizontal="center"/>
    </xf>
    <xf numFmtId="0" fontId="0" fillId="0" borderId="0" xfId="0" applyBorder="1" applyAlignment="1">
      <alignment/>
    </xf>
    <xf numFmtId="0" fontId="0" fillId="0" borderId="10" xfId="0" applyBorder="1" applyAlignment="1">
      <alignment/>
    </xf>
    <xf numFmtId="0" fontId="0" fillId="0" borderId="11" xfId="0" applyBorder="1" applyAlignment="1">
      <alignment/>
    </xf>
    <xf numFmtId="9" fontId="0" fillId="0" borderId="0" xfId="0" applyNumberFormat="1" applyFill="1" applyAlignment="1">
      <alignment/>
    </xf>
    <xf numFmtId="1" fontId="0" fillId="34" borderId="0" xfId="0" applyNumberFormat="1" applyFill="1" applyAlignment="1">
      <alignment/>
    </xf>
    <xf numFmtId="0" fontId="61" fillId="0" borderId="0" xfId="0" applyFont="1" applyFill="1" applyAlignment="1">
      <alignment/>
    </xf>
    <xf numFmtId="0" fontId="61" fillId="0" borderId="0" xfId="0" applyFont="1" applyFill="1" applyAlignment="1">
      <alignment horizontal="center"/>
    </xf>
    <xf numFmtId="0" fontId="0" fillId="0" borderId="0" xfId="0" applyFill="1" applyAlignment="1">
      <alignment horizontal="right"/>
    </xf>
    <xf numFmtId="1" fontId="0" fillId="0" borderId="0" xfId="0" applyNumberFormat="1" applyFill="1" applyAlignment="1">
      <alignment/>
    </xf>
    <xf numFmtId="6" fontId="0" fillId="0" borderId="0" xfId="0" applyNumberFormat="1" applyFill="1" applyAlignment="1">
      <alignment/>
    </xf>
    <xf numFmtId="9" fontId="59" fillId="0" borderId="0" xfId="0" applyNumberFormat="1" applyFont="1" applyFill="1" applyAlignment="1">
      <alignment/>
    </xf>
    <xf numFmtId="6" fontId="0" fillId="0" borderId="0" xfId="0" applyNumberFormat="1" applyFill="1" applyAlignment="1">
      <alignment horizontal="right"/>
    </xf>
    <xf numFmtId="0" fontId="62" fillId="0" borderId="0" xfId="0" applyFont="1" applyFill="1" applyAlignment="1">
      <alignment/>
    </xf>
    <xf numFmtId="0" fontId="62" fillId="0" borderId="0" xfId="0" applyFont="1" applyAlignment="1">
      <alignment/>
    </xf>
    <xf numFmtId="0" fontId="0" fillId="0" borderId="12" xfId="0" applyBorder="1" applyAlignment="1">
      <alignment/>
    </xf>
    <xf numFmtId="0" fontId="0" fillId="33"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61" fillId="0" borderId="14" xfId="0" applyFont="1" applyBorder="1" applyAlignment="1">
      <alignment/>
    </xf>
    <xf numFmtId="0" fontId="0" fillId="0" borderId="14" xfId="0" applyBorder="1" applyAlignment="1">
      <alignment/>
    </xf>
    <xf numFmtId="0" fontId="0" fillId="35" borderId="15" xfId="0" applyFill="1" applyBorder="1" applyAlignment="1">
      <alignment/>
    </xf>
    <xf numFmtId="0" fontId="0" fillId="0" borderId="16" xfId="0" applyBorder="1" applyAlignment="1">
      <alignment/>
    </xf>
    <xf numFmtId="0" fontId="0" fillId="33" borderId="12" xfId="0" applyFill="1" applyBorder="1" applyAlignment="1">
      <alignment/>
    </xf>
    <xf numFmtId="0" fontId="0" fillId="0" borderId="17" xfId="0" applyBorder="1" applyAlignment="1">
      <alignment/>
    </xf>
    <xf numFmtId="0" fontId="0" fillId="0" borderId="13" xfId="0" applyBorder="1" applyAlignment="1">
      <alignment/>
    </xf>
    <xf numFmtId="9" fontId="0" fillId="0" borderId="14" xfId="0" applyNumberFormat="1" applyBorder="1" applyAlignment="1">
      <alignment/>
    </xf>
    <xf numFmtId="0" fontId="0" fillId="0" borderId="15" xfId="0" applyBorder="1" applyAlignment="1">
      <alignment/>
    </xf>
    <xf numFmtId="0" fontId="61" fillId="0" borderId="0" xfId="0" applyFont="1" applyBorder="1" applyAlignment="1">
      <alignment horizontal="center"/>
    </xf>
    <xf numFmtId="0" fontId="61" fillId="0" borderId="15" xfId="0" applyFont="1" applyBorder="1" applyAlignment="1">
      <alignment horizontal="center"/>
    </xf>
    <xf numFmtId="1" fontId="0" fillId="33" borderId="14" xfId="0" applyNumberFormat="1" applyFill="1" applyBorder="1" applyAlignment="1">
      <alignment/>
    </xf>
    <xf numFmtId="0" fontId="0" fillId="33" borderId="0" xfId="0" applyFill="1" applyBorder="1" applyAlignment="1">
      <alignment horizontal="center"/>
    </xf>
    <xf numFmtId="0" fontId="0" fillId="0" borderId="0" xfId="0" applyFill="1" applyBorder="1" applyAlignment="1">
      <alignment horizontal="center"/>
    </xf>
    <xf numFmtId="0" fontId="0" fillId="0" borderId="18" xfId="0" applyFill="1" applyBorder="1" applyAlignment="1">
      <alignment/>
    </xf>
    <xf numFmtId="1" fontId="0" fillId="0" borderId="16" xfId="0" applyNumberFormat="1" applyFill="1" applyBorder="1" applyAlignment="1">
      <alignment/>
    </xf>
    <xf numFmtId="1" fontId="0" fillId="0" borderId="19" xfId="0" applyNumberFormat="1" applyFill="1" applyBorder="1" applyAlignment="1">
      <alignment/>
    </xf>
    <xf numFmtId="1" fontId="0" fillId="0" borderId="0" xfId="0" applyNumberFormat="1" applyFill="1" applyBorder="1" applyAlignment="1">
      <alignment/>
    </xf>
    <xf numFmtId="0" fontId="8" fillId="0" borderId="0" xfId="0" applyFont="1" applyAlignment="1">
      <alignment/>
    </xf>
    <xf numFmtId="0" fontId="0" fillId="33" borderId="0" xfId="0" applyFill="1" applyAlignment="1">
      <alignment horizontal="center"/>
    </xf>
    <xf numFmtId="0" fontId="0" fillId="0" borderId="20" xfId="0" applyBorder="1" applyAlignment="1">
      <alignment/>
    </xf>
    <xf numFmtId="0" fontId="0" fillId="33" borderId="21" xfId="0" applyFill="1" applyBorder="1" applyAlignment="1">
      <alignment horizontal="center"/>
    </xf>
    <xf numFmtId="0" fontId="0" fillId="0" borderId="21" xfId="0" applyFill="1" applyBorder="1" applyAlignment="1">
      <alignment horizontal="center"/>
    </xf>
    <xf numFmtId="0" fontId="0" fillId="0" borderId="22" xfId="0" applyBorder="1" applyAlignment="1">
      <alignment/>
    </xf>
    <xf numFmtId="0" fontId="0" fillId="0" borderId="23" xfId="0" applyBorder="1" applyAlignment="1">
      <alignment/>
    </xf>
    <xf numFmtId="0" fontId="59" fillId="0" borderId="0" xfId="0" applyFont="1" applyFill="1" applyBorder="1" applyAlignment="1">
      <alignment horizontal="center"/>
    </xf>
    <xf numFmtId="0" fontId="0" fillId="33" borderId="23" xfId="0" applyFill="1" applyBorder="1" applyAlignment="1">
      <alignment horizontal="center"/>
    </xf>
    <xf numFmtId="0" fontId="59" fillId="0" borderId="10" xfId="0" applyFont="1" applyBorder="1" applyAlignment="1">
      <alignment/>
    </xf>
    <xf numFmtId="0" fontId="59" fillId="0" borderId="0" xfId="0" applyFont="1" applyBorder="1" applyAlignment="1">
      <alignment/>
    </xf>
    <xf numFmtId="0" fontId="8" fillId="0" borderId="0" xfId="0" applyFont="1" applyFill="1" applyBorder="1" applyAlignment="1">
      <alignment/>
    </xf>
    <xf numFmtId="9" fontId="0" fillId="33" borderId="24" xfId="0" applyNumberFormat="1" applyFill="1" applyBorder="1" applyAlignment="1">
      <alignment/>
    </xf>
    <xf numFmtId="9" fontId="0" fillId="33" borderId="21" xfId="0" applyNumberFormat="1" applyFill="1" applyBorder="1" applyAlignment="1">
      <alignment/>
    </xf>
    <xf numFmtId="0" fontId="61" fillId="0" borderId="25" xfId="0" applyFont="1" applyBorder="1" applyAlignment="1">
      <alignment/>
    </xf>
    <xf numFmtId="0" fontId="0" fillId="0" borderId="21" xfId="0" applyBorder="1" applyAlignment="1">
      <alignment/>
    </xf>
    <xf numFmtId="0" fontId="0" fillId="0" borderId="25" xfId="0" applyBorder="1" applyAlignment="1">
      <alignment/>
    </xf>
    <xf numFmtId="0" fontId="0" fillId="0" borderId="24" xfId="0" applyBorder="1" applyAlignment="1">
      <alignment/>
    </xf>
    <xf numFmtId="9" fontId="0" fillId="0" borderId="23" xfId="0" applyNumberFormat="1" applyBorder="1" applyAlignment="1">
      <alignment/>
    </xf>
    <xf numFmtId="0" fontId="0" fillId="0" borderId="10" xfId="0" applyFont="1" applyBorder="1" applyAlignment="1">
      <alignment/>
    </xf>
    <xf numFmtId="167" fontId="0" fillId="0" borderId="0" xfId="0" applyNumberFormat="1" applyFill="1" applyBorder="1" applyAlignment="1">
      <alignment horizontal="center"/>
    </xf>
    <xf numFmtId="167" fontId="59" fillId="0" borderId="0" xfId="0" applyNumberFormat="1" applyFont="1" applyFill="1" applyBorder="1" applyAlignment="1">
      <alignment horizontal="center"/>
    </xf>
    <xf numFmtId="2" fontId="0" fillId="0" borderId="0" xfId="0" applyNumberFormat="1" applyFill="1" applyBorder="1" applyAlignment="1">
      <alignment/>
    </xf>
    <xf numFmtId="167" fontId="0" fillId="0" borderId="0" xfId="0" applyNumberFormat="1" applyFill="1" applyBorder="1" applyAlignment="1">
      <alignment/>
    </xf>
    <xf numFmtId="0" fontId="61" fillId="0" borderId="0" xfId="0" applyFont="1" applyFill="1" applyBorder="1" applyAlignment="1">
      <alignment horizontal="center"/>
    </xf>
    <xf numFmtId="0" fontId="8" fillId="0" borderId="26" xfId="0" applyFont="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xf>
    <xf numFmtId="0" fontId="8" fillId="0" borderId="26" xfId="0" applyFont="1" applyBorder="1" applyAlignment="1">
      <alignment/>
    </xf>
    <xf numFmtId="0" fontId="8" fillId="0" borderId="0" xfId="0" applyFont="1" applyFill="1" applyBorder="1" applyAlignment="1">
      <alignment horizontal="center" wrapText="1"/>
    </xf>
    <xf numFmtId="167" fontId="0" fillId="33" borderId="29" xfId="0" applyNumberFormat="1" applyFill="1" applyBorder="1" applyAlignment="1">
      <alignment horizontal="center"/>
    </xf>
    <xf numFmtId="167" fontId="0" fillId="0" borderId="29" xfId="0" applyNumberFormat="1" applyFill="1" applyBorder="1" applyAlignment="1">
      <alignment horizontal="center"/>
    </xf>
    <xf numFmtId="0" fontId="8" fillId="0" borderId="26" xfId="0" applyFont="1" applyFill="1" applyBorder="1" applyAlignment="1">
      <alignment horizontal="center" wrapText="1"/>
    </xf>
    <xf numFmtId="0" fontId="0" fillId="0" borderId="26" xfId="0" applyBorder="1" applyAlignment="1">
      <alignment/>
    </xf>
    <xf numFmtId="0" fontId="0" fillId="0" borderId="27" xfId="0" applyBorder="1" applyAlignment="1">
      <alignment/>
    </xf>
    <xf numFmtId="0" fontId="63" fillId="0" borderId="0" xfId="0" applyFont="1" applyAlignment="1">
      <alignment/>
    </xf>
    <xf numFmtId="0" fontId="0" fillId="0" borderId="0" xfId="0" applyFill="1" applyBorder="1" applyAlignment="1">
      <alignment/>
    </xf>
    <xf numFmtId="9" fontId="0" fillId="0" borderId="0" xfId="0" applyNumberFormat="1" applyFill="1" applyBorder="1" applyAlignment="1">
      <alignment/>
    </xf>
    <xf numFmtId="9" fontId="45" fillId="0" borderId="0" xfId="0" applyNumberFormat="1" applyFont="1" applyFill="1" applyBorder="1" applyAlignment="1">
      <alignment horizontal="center"/>
    </xf>
    <xf numFmtId="0" fontId="0" fillId="0" borderId="15" xfId="0" applyFill="1" applyBorder="1" applyAlignment="1">
      <alignment horizontal="center"/>
    </xf>
    <xf numFmtId="0" fontId="0" fillId="0" borderId="19" xfId="0" applyFill="1" applyBorder="1" applyAlignment="1">
      <alignment horizontal="center"/>
    </xf>
    <xf numFmtId="1" fontId="0" fillId="0" borderId="15" xfId="0" applyNumberFormat="1" applyBorder="1" applyAlignment="1">
      <alignment horizontal="center"/>
    </xf>
    <xf numFmtId="0" fontId="59" fillId="0" borderId="28" xfId="0" applyFont="1" applyBorder="1" applyAlignment="1">
      <alignment/>
    </xf>
    <xf numFmtId="0" fontId="0" fillId="0" borderId="27" xfId="0" applyFont="1" applyBorder="1" applyAlignment="1">
      <alignment/>
    </xf>
    <xf numFmtId="0" fontId="62" fillId="0" borderId="24" xfId="0" applyFont="1" applyBorder="1" applyAlignment="1">
      <alignment/>
    </xf>
    <xf numFmtId="9" fontId="0" fillId="0" borderId="30" xfId="0" applyNumberFormat="1" applyBorder="1" applyAlignment="1">
      <alignment/>
    </xf>
    <xf numFmtId="0" fontId="59" fillId="0" borderId="26" xfId="0" applyFont="1" applyBorder="1" applyAlignment="1">
      <alignment/>
    </xf>
    <xf numFmtId="3" fontId="59" fillId="0" borderId="26" xfId="0" applyNumberFormat="1" applyFont="1" applyBorder="1" applyAlignment="1">
      <alignment/>
    </xf>
    <xf numFmtId="3" fontId="59" fillId="16" borderId="26" xfId="0" applyNumberFormat="1" applyFont="1" applyFill="1" applyBorder="1" applyAlignment="1">
      <alignment/>
    </xf>
    <xf numFmtId="3" fontId="59" fillId="17" borderId="26" xfId="0" applyNumberFormat="1" applyFont="1" applyFill="1" applyBorder="1" applyAlignment="1">
      <alignment/>
    </xf>
    <xf numFmtId="3" fontId="59" fillId="36" borderId="26" xfId="0" applyNumberFormat="1" applyFont="1" applyFill="1" applyBorder="1" applyAlignment="1">
      <alignment/>
    </xf>
    <xf numFmtId="1" fontId="0" fillId="0" borderId="30" xfId="0" applyNumberFormat="1" applyFill="1" applyBorder="1" applyAlignment="1">
      <alignment/>
    </xf>
    <xf numFmtId="0" fontId="64" fillId="37" borderId="0" xfId="0" applyFont="1" applyFill="1" applyBorder="1" applyAlignment="1">
      <alignment horizontal="center"/>
    </xf>
    <xf numFmtId="0" fontId="0" fillId="0" borderId="0" xfId="0" applyAlignment="1">
      <alignment horizontal="left" vertical="top" wrapText="1"/>
    </xf>
    <xf numFmtId="0" fontId="12" fillId="0" borderId="0" xfId="0" applyFont="1" applyAlignment="1">
      <alignment/>
    </xf>
    <xf numFmtId="0" fontId="0" fillId="38" borderId="0" xfId="0" applyFill="1" applyAlignment="1">
      <alignment/>
    </xf>
    <xf numFmtId="0" fontId="0" fillId="0" borderId="0" xfId="0" applyFill="1" applyAlignment="1">
      <alignment/>
    </xf>
    <xf numFmtId="0" fontId="1" fillId="0" borderId="0" xfId="0" applyFont="1" applyAlignment="1">
      <alignment/>
    </xf>
    <xf numFmtId="0" fontId="0" fillId="0" borderId="0" xfId="0" applyAlignment="1">
      <alignment horizontal="left" vertical="top" wrapText="1"/>
    </xf>
    <xf numFmtId="0" fontId="65" fillId="0" borderId="0" xfId="0" applyFont="1" applyAlignment="1">
      <alignment/>
    </xf>
    <xf numFmtId="0" fontId="66" fillId="0" borderId="28" xfId="0" applyFont="1" applyBorder="1" applyAlignment="1">
      <alignment horizontal="center"/>
    </xf>
    <xf numFmtId="0" fontId="0" fillId="0" borderId="20" xfId="0" applyFill="1" applyBorder="1" applyAlignment="1">
      <alignment/>
    </xf>
    <xf numFmtId="0" fontId="61" fillId="0" borderId="20" xfId="0" applyFont="1" applyBorder="1" applyAlignment="1">
      <alignment/>
    </xf>
    <xf numFmtId="167" fontId="0" fillId="39" borderId="29" xfId="0" applyNumberFormat="1" applyFill="1" applyBorder="1" applyAlignment="1">
      <alignment horizontal="center"/>
    </xf>
    <xf numFmtId="167" fontId="0" fillId="34" borderId="0" xfId="0" applyNumberFormat="1" applyFill="1" applyBorder="1" applyAlignment="1">
      <alignment horizontal="center"/>
    </xf>
    <xf numFmtId="0" fontId="0" fillId="34" borderId="0" xfId="0" applyFill="1" applyBorder="1" applyAlignment="1">
      <alignment/>
    </xf>
    <xf numFmtId="167" fontId="0" fillId="3" borderId="0" xfId="0" applyNumberFormat="1" applyFill="1" applyBorder="1" applyAlignment="1">
      <alignment horizontal="center"/>
    </xf>
    <xf numFmtId="0" fontId="64" fillId="37" borderId="10" xfId="0" applyFont="1" applyFill="1" applyBorder="1" applyAlignment="1">
      <alignment horizontal="center"/>
    </xf>
    <xf numFmtId="0" fontId="8" fillId="0" borderId="0" xfId="0" applyFont="1" applyFill="1" applyBorder="1" applyAlignment="1">
      <alignment horizontal="center"/>
    </xf>
    <xf numFmtId="9" fontId="0" fillId="0" borderId="23" xfId="0" applyNumberFormat="1" applyBorder="1" applyAlignment="1">
      <alignment horizontal="center"/>
    </xf>
    <xf numFmtId="0" fontId="0" fillId="0" borderId="0" xfId="0" applyAlignment="1">
      <alignment vertical="top" wrapText="1"/>
    </xf>
    <xf numFmtId="3" fontId="0" fillId="0" borderId="0" xfId="0" applyNumberFormat="1" applyFill="1" applyBorder="1" applyAlignment="1">
      <alignment/>
    </xf>
    <xf numFmtId="0" fontId="3" fillId="0" borderId="27" xfId="0" applyFont="1" applyBorder="1" applyAlignment="1">
      <alignment horizontal="center"/>
    </xf>
    <xf numFmtId="0" fontId="14" fillId="0" borderId="28" xfId="0" applyFont="1" applyBorder="1" applyAlignment="1">
      <alignment horizontal="center"/>
    </xf>
    <xf numFmtId="0" fontId="8" fillId="0" borderId="0" xfId="0" applyFont="1" applyFill="1" applyAlignment="1">
      <alignment/>
    </xf>
    <xf numFmtId="0" fontId="13" fillId="0" borderId="0" xfId="0" applyFont="1" applyAlignment="1">
      <alignment/>
    </xf>
    <xf numFmtId="0" fontId="0" fillId="0" borderId="0" xfId="0" applyAlignment="1">
      <alignment horizontal="left" vertical="top" wrapText="1"/>
    </xf>
    <xf numFmtId="0" fontId="0" fillId="0" borderId="0" xfId="0" applyNumberFormat="1" applyFill="1" applyBorder="1" applyAlignment="1">
      <alignment/>
    </xf>
    <xf numFmtId="0" fontId="0" fillId="0" borderId="0" xfId="0" applyFont="1" applyAlignment="1">
      <alignment/>
    </xf>
    <xf numFmtId="0" fontId="0" fillId="0" borderId="20" xfId="0" applyFont="1" applyBorder="1" applyAlignment="1">
      <alignment/>
    </xf>
    <xf numFmtId="0" fontId="0" fillId="0" borderId="0" xfId="0" applyFont="1" applyFill="1" applyBorder="1" applyAlignment="1">
      <alignment/>
    </xf>
    <xf numFmtId="0" fontId="29" fillId="0" borderId="0" xfId="0" applyNumberFormat="1" applyFont="1" applyFill="1" applyBorder="1" applyAlignment="1">
      <alignment/>
    </xf>
    <xf numFmtId="0" fontId="8" fillId="0" borderId="0" xfId="0" applyNumberFormat="1" applyFont="1" applyFill="1" applyBorder="1" applyAlignment="1">
      <alignment wrapText="1"/>
    </xf>
    <xf numFmtId="0" fontId="8" fillId="0" borderId="0"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167" fontId="1" fillId="0" borderId="0" xfId="0" applyNumberFormat="1" applyFont="1" applyFill="1" applyBorder="1" applyAlignment="1">
      <alignment wrapText="1"/>
    </xf>
    <xf numFmtId="0" fontId="0" fillId="0" borderId="0" xfId="0" applyFont="1" applyAlignment="1" applyProtection="1">
      <alignment horizontal="right" indent="1"/>
      <protection/>
    </xf>
    <xf numFmtId="0" fontId="17" fillId="0"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pplyProtection="1">
      <alignment horizontal="right" indent="1"/>
      <protection/>
    </xf>
    <xf numFmtId="0" fontId="18" fillId="0" borderId="0" xfId="0" applyFont="1" applyFill="1" applyBorder="1" applyAlignment="1" applyProtection="1">
      <alignment horizontal="right" indent="1"/>
      <protection/>
    </xf>
    <xf numFmtId="167" fontId="0" fillId="0" borderId="31" xfId="0" applyNumberFormat="1" applyFont="1" applyFill="1" applyBorder="1" applyAlignment="1">
      <alignment/>
    </xf>
    <xf numFmtId="0" fontId="30" fillId="0" borderId="0" xfId="0" applyNumberFormat="1" applyFont="1" applyFill="1" applyBorder="1" applyAlignment="1">
      <alignment/>
    </xf>
    <xf numFmtId="0" fontId="2" fillId="0" borderId="0" xfId="0" applyFont="1" applyAlignment="1" applyProtection="1">
      <alignment horizontal="right" indent="1"/>
      <protection/>
    </xf>
    <xf numFmtId="0" fontId="59" fillId="0" borderId="10" xfId="0" applyFont="1" applyBorder="1" applyAlignment="1">
      <alignment horizontal="center"/>
    </xf>
    <xf numFmtId="0" fontId="0" fillId="0" borderId="21" xfId="0" applyNumberFormat="1" applyFont="1" applyFill="1" applyBorder="1" applyAlignment="1">
      <alignment/>
    </xf>
    <xf numFmtId="0" fontId="0" fillId="0" borderId="28" xfId="0" applyBorder="1" applyAlignment="1">
      <alignment/>
    </xf>
    <xf numFmtId="0" fontId="1" fillId="0" borderId="11" xfId="0" applyNumberFormat="1" applyFont="1" applyFill="1" applyBorder="1" applyAlignment="1">
      <alignment wrapText="1"/>
    </xf>
    <xf numFmtId="0" fontId="1" fillId="0" borderId="25" xfId="0" applyNumberFormat="1" applyFont="1" applyFill="1" applyBorder="1" applyAlignment="1">
      <alignment wrapText="1"/>
    </xf>
    <xf numFmtId="0" fontId="0" fillId="0" borderId="24" xfId="0" applyNumberFormat="1" applyFont="1" applyFill="1" applyBorder="1" applyAlignment="1">
      <alignment horizontal="right"/>
    </xf>
    <xf numFmtId="0" fontId="1" fillId="0" borderId="20" xfId="0" applyNumberFormat="1" applyFont="1" applyFill="1" applyBorder="1" applyAlignment="1">
      <alignment wrapText="1"/>
    </xf>
    <xf numFmtId="0" fontId="0" fillId="0" borderId="21" xfId="0" applyNumberFormat="1" applyFont="1" applyFill="1" applyBorder="1" applyAlignment="1">
      <alignment horizontal="right"/>
    </xf>
    <xf numFmtId="0" fontId="3" fillId="0" borderId="20" xfId="0" applyNumberFormat="1" applyFont="1" applyFill="1" applyBorder="1" applyAlignment="1">
      <alignment wrapText="1"/>
    </xf>
    <xf numFmtId="0" fontId="8" fillId="0" borderId="20" xfId="0" applyNumberFormat="1" applyFont="1" applyFill="1" applyBorder="1" applyAlignment="1">
      <alignment wrapText="1"/>
    </xf>
    <xf numFmtId="0" fontId="20" fillId="0" borderId="22" xfId="0" applyNumberFormat="1" applyFont="1" applyFill="1" applyBorder="1" applyAlignment="1">
      <alignment/>
    </xf>
    <xf numFmtId="0" fontId="20" fillId="0" borderId="10" xfId="0" applyNumberFormat="1" applyFont="1" applyFill="1" applyBorder="1" applyAlignment="1">
      <alignment/>
    </xf>
    <xf numFmtId="0" fontId="0" fillId="0" borderId="10" xfId="0" applyNumberFormat="1" applyFont="1" applyFill="1" applyBorder="1" applyAlignment="1">
      <alignment/>
    </xf>
    <xf numFmtId="167" fontId="59" fillId="0" borderId="10" xfId="0" applyNumberFormat="1" applyFont="1" applyBorder="1" applyAlignment="1">
      <alignment/>
    </xf>
    <xf numFmtId="0" fontId="0" fillId="0" borderId="23" xfId="0" applyNumberFormat="1" applyFont="1" applyFill="1" applyBorder="1" applyAlignment="1">
      <alignment/>
    </xf>
    <xf numFmtId="0" fontId="61" fillId="0" borderId="25" xfId="0" applyFont="1" applyFill="1" applyBorder="1" applyAlignment="1">
      <alignment/>
    </xf>
    <xf numFmtId="0" fontId="61" fillId="0" borderId="11" xfId="0" applyFont="1" applyFill="1" applyBorder="1" applyAlignment="1">
      <alignment/>
    </xf>
    <xf numFmtId="0" fontId="0" fillId="0" borderId="11" xfId="0" applyFont="1" applyBorder="1" applyAlignment="1">
      <alignment/>
    </xf>
    <xf numFmtId="0" fontId="0" fillId="0" borderId="24" xfId="0" applyFont="1" applyBorder="1" applyAlignment="1">
      <alignment/>
    </xf>
    <xf numFmtId="0" fontId="0" fillId="0" borderId="20" xfId="0" applyFont="1" applyFill="1" applyBorder="1" applyAlignment="1">
      <alignment/>
    </xf>
    <xf numFmtId="0" fontId="0" fillId="0" borderId="21" xfId="0" applyFont="1" applyBorder="1" applyAlignment="1">
      <alignment/>
    </xf>
    <xf numFmtId="9" fontId="0" fillId="0" borderId="0" xfId="0" applyNumberFormat="1" applyFont="1" applyBorder="1" applyAlignment="1">
      <alignment/>
    </xf>
    <xf numFmtId="6" fontId="0" fillId="0" borderId="0" xfId="0" applyNumberFormat="1" applyFont="1" applyBorder="1" applyAlignment="1">
      <alignment/>
    </xf>
    <xf numFmtId="0" fontId="59" fillId="0" borderId="20" xfId="0" applyFont="1" applyBorder="1" applyAlignment="1">
      <alignment/>
    </xf>
    <xf numFmtId="6" fontId="0" fillId="0" borderId="0" xfId="0" applyNumberFormat="1" applyFont="1" applyFill="1" applyBorder="1" applyAlignment="1">
      <alignment/>
    </xf>
    <xf numFmtId="6" fontId="0" fillId="0" borderId="21" xfId="0" applyNumberFormat="1" applyFont="1" applyFill="1" applyBorder="1" applyAlignment="1">
      <alignment/>
    </xf>
    <xf numFmtId="0" fontId="59" fillId="0" borderId="10" xfId="0" applyFont="1" applyFill="1" applyBorder="1" applyAlignment="1">
      <alignment/>
    </xf>
    <xf numFmtId="6" fontId="59" fillId="0" borderId="10" xfId="0" applyNumberFormat="1" applyFont="1" applyFill="1" applyBorder="1" applyAlignment="1">
      <alignment/>
    </xf>
    <xf numFmtId="0" fontId="59" fillId="0" borderId="20" xfId="0" applyFont="1" applyFill="1" applyBorder="1" applyAlignment="1">
      <alignment/>
    </xf>
    <xf numFmtId="0" fontId="59" fillId="0" borderId="0" xfId="0" applyFont="1" applyFill="1" applyBorder="1" applyAlignment="1">
      <alignment/>
    </xf>
    <xf numFmtId="0" fontId="59" fillId="0" borderId="22" xfId="0" applyFont="1" applyFill="1" applyBorder="1" applyAlignment="1">
      <alignment/>
    </xf>
    <xf numFmtId="6" fontId="5" fillId="8" borderId="0" xfId="0" applyNumberFormat="1" applyFont="1" applyFill="1" applyBorder="1" applyAlignment="1">
      <alignment horizontal="right"/>
    </xf>
    <xf numFmtId="0" fontId="0" fillId="0" borderId="0" xfId="0" applyFont="1" applyFill="1" applyBorder="1" applyAlignment="1">
      <alignment horizontal="center"/>
    </xf>
    <xf numFmtId="9" fontId="0" fillId="0" borderId="0" xfId="0" applyNumberFormat="1" applyFont="1" applyFill="1" applyBorder="1" applyAlignment="1">
      <alignment/>
    </xf>
    <xf numFmtId="9" fontId="0" fillId="0" borderId="0" xfId="0" applyNumberFormat="1" applyFont="1" applyFill="1" applyAlignment="1">
      <alignment/>
    </xf>
    <xf numFmtId="9" fontId="0" fillId="0" borderId="0" xfId="0" applyNumberFormat="1" applyFont="1" applyAlignment="1">
      <alignment/>
    </xf>
    <xf numFmtId="0" fontId="0" fillId="0" borderId="22" xfId="0" applyFont="1" applyBorder="1" applyAlignment="1">
      <alignment/>
    </xf>
    <xf numFmtId="0" fontId="0" fillId="0" borderId="0" xfId="0" applyFont="1" applyFill="1" applyAlignment="1">
      <alignment/>
    </xf>
    <xf numFmtId="0" fontId="0" fillId="0" borderId="0" xfId="0" applyFont="1" applyBorder="1" applyAlignment="1">
      <alignment horizontal="center"/>
    </xf>
    <xf numFmtId="167" fontId="0" fillId="0" borderId="0" xfId="0" applyNumberFormat="1" applyFont="1" applyFill="1" applyBorder="1" applyAlignment="1">
      <alignment horizontal="center"/>
    </xf>
    <xf numFmtId="0" fontId="0" fillId="0" borderId="23" xfId="0" applyFont="1" applyBorder="1" applyAlignment="1">
      <alignment/>
    </xf>
    <xf numFmtId="1" fontId="0" fillId="0" borderId="0" xfId="0" applyNumberFormat="1" applyFont="1" applyFill="1" applyBorder="1" applyAlignment="1">
      <alignment horizontal="center"/>
    </xf>
    <xf numFmtId="0" fontId="67" fillId="0" borderId="0" xfId="0" applyFont="1" applyBorder="1" applyAlignment="1">
      <alignment/>
    </xf>
    <xf numFmtId="0" fontId="67" fillId="0" borderId="0" xfId="0" applyFont="1" applyBorder="1" applyAlignment="1">
      <alignment/>
    </xf>
    <xf numFmtId="0" fontId="67" fillId="0" borderId="0" xfId="0" applyFont="1" applyBorder="1" applyAlignment="1">
      <alignment horizontal="left"/>
    </xf>
    <xf numFmtId="0" fontId="15" fillId="0" borderId="0" xfId="0" applyFont="1" applyFill="1" applyBorder="1" applyAlignment="1">
      <alignment horizontal="center"/>
    </xf>
    <xf numFmtId="0" fontId="0" fillId="0" borderId="21" xfId="0" applyFont="1" applyFill="1" applyBorder="1" applyAlignment="1">
      <alignment/>
    </xf>
    <xf numFmtId="0" fontId="8" fillId="0" borderId="0" xfId="0" applyFont="1" applyFill="1" applyBorder="1" applyAlignment="1">
      <alignment horizontal="center" wrapText="1"/>
    </xf>
    <xf numFmtId="0" fontId="0" fillId="0" borderId="28" xfId="0" applyFont="1" applyBorder="1" applyAlignment="1">
      <alignment/>
    </xf>
    <xf numFmtId="0" fontId="61" fillId="0" borderId="27" xfId="0" applyFont="1" applyBorder="1" applyAlignment="1">
      <alignment horizontal="center"/>
    </xf>
    <xf numFmtId="168" fontId="0" fillId="0" borderId="0" xfId="0" applyNumberFormat="1" applyFont="1" applyBorder="1" applyAlignment="1">
      <alignment horizontal="center"/>
    </xf>
    <xf numFmtId="0" fontId="3" fillId="0" borderId="26" xfId="0" applyFont="1" applyBorder="1" applyAlignment="1">
      <alignment horizontal="center"/>
    </xf>
    <xf numFmtId="0" fontId="0" fillId="0" borderId="27" xfId="0" applyBorder="1" applyAlignment="1">
      <alignment horizontal="center" wrapText="1"/>
    </xf>
    <xf numFmtId="0" fontId="0" fillId="0" borderId="24" xfId="0" applyBorder="1" applyAlignment="1">
      <alignment horizontal="center" wrapText="1"/>
    </xf>
    <xf numFmtId="0" fontId="64" fillId="0" borderId="0" xfId="0" applyFont="1" applyBorder="1" applyAlignment="1">
      <alignment horizontal="right"/>
    </xf>
    <xf numFmtId="0" fontId="1" fillId="0" borderId="0" xfId="0" applyFont="1" applyFill="1" applyAlignment="1">
      <alignment/>
    </xf>
    <xf numFmtId="0" fontId="0" fillId="0" borderId="0" xfId="0" applyAlignment="1">
      <alignment horizontal="left" vertical="top"/>
    </xf>
    <xf numFmtId="3" fontId="0" fillId="16" borderId="0" xfId="0" applyNumberFormat="1" applyFill="1" applyBorder="1" applyAlignment="1">
      <alignment/>
    </xf>
    <xf numFmtId="0" fontId="0" fillId="0" borderId="30" xfId="0" applyBorder="1" applyAlignment="1">
      <alignment/>
    </xf>
    <xf numFmtId="3" fontId="0" fillId="0" borderId="0" xfId="0" applyNumberFormat="1" applyFont="1" applyBorder="1" applyAlignment="1">
      <alignment/>
    </xf>
    <xf numFmtId="6" fontId="59" fillId="0" borderId="0" xfId="0" applyNumberFormat="1" applyFont="1" applyFill="1" applyBorder="1" applyAlignment="1">
      <alignment/>
    </xf>
    <xf numFmtId="167" fontId="59" fillId="0" borderId="0" xfId="0" applyNumberFormat="1" applyFont="1" applyBorder="1" applyAlignment="1">
      <alignment/>
    </xf>
    <xf numFmtId="0" fontId="59" fillId="0" borderId="25" xfId="0" applyFont="1" applyFill="1" applyBorder="1" applyAlignment="1">
      <alignment/>
    </xf>
    <xf numFmtId="6" fontId="0" fillId="0" borderId="11" xfId="0" applyNumberFormat="1" applyFont="1" applyFill="1" applyBorder="1" applyAlignment="1">
      <alignment/>
    </xf>
    <xf numFmtId="3" fontId="0" fillId="0" borderId="11" xfId="0" applyNumberFormat="1" applyFont="1" applyBorder="1" applyAlignment="1">
      <alignment/>
    </xf>
    <xf numFmtId="6" fontId="6" fillId="8" borderId="32" xfId="0" applyNumberFormat="1" applyFont="1" applyFill="1" applyBorder="1" applyAlignment="1">
      <alignment/>
    </xf>
    <xf numFmtId="6" fontId="6" fillId="16" borderId="32" xfId="0" applyNumberFormat="1" applyFont="1" applyFill="1" applyBorder="1" applyAlignment="1">
      <alignment/>
    </xf>
    <xf numFmtId="0" fontId="9" fillId="0" borderId="0" xfId="0" applyNumberFormat="1" applyFont="1" applyFill="1" applyBorder="1" applyAlignment="1">
      <alignment/>
    </xf>
    <xf numFmtId="5" fontId="5" fillId="8" borderId="0" xfId="0" applyNumberFormat="1" applyFont="1" applyFill="1" applyBorder="1" applyAlignment="1">
      <alignment horizontal="right"/>
    </xf>
    <xf numFmtId="0" fontId="59" fillId="0" borderId="20" xfId="0" applyNumberFormat="1" applyFont="1" applyFill="1" applyBorder="1" applyAlignment="1">
      <alignment/>
    </xf>
    <xf numFmtId="0" fontId="59" fillId="0" borderId="0" xfId="0" applyNumberFormat="1" applyFont="1" applyFill="1" applyBorder="1" applyAlignment="1">
      <alignment/>
    </xf>
    <xf numFmtId="9" fontId="0" fillId="0" borderId="27" xfId="0" applyNumberFormat="1" applyBorder="1" applyAlignment="1">
      <alignment/>
    </xf>
    <xf numFmtId="6" fontId="0" fillId="0" borderId="0" xfId="0" applyNumberFormat="1" applyFont="1" applyFill="1" applyAlignment="1" applyProtection="1">
      <alignment/>
      <protection/>
    </xf>
    <xf numFmtId="6" fontId="0" fillId="0" borderId="0" xfId="0" applyNumberFormat="1" applyFont="1" applyFill="1" applyBorder="1" applyAlignment="1">
      <alignment/>
    </xf>
    <xf numFmtId="6" fontId="0" fillId="40" borderId="21" xfId="0" applyNumberFormat="1" applyFont="1" applyFill="1" applyBorder="1" applyAlignment="1">
      <alignment/>
    </xf>
    <xf numFmtId="6" fontId="0" fillId="40" borderId="23" xfId="0" applyNumberFormat="1" applyFont="1" applyFill="1" applyBorder="1" applyAlignment="1">
      <alignment/>
    </xf>
    <xf numFmtId="6" fontId="0" fillId="40" borderId="24" xfId="0" applyNumberFormat="1" applyFont="1" applyFill="1" applyBorder="1" applyAlignment="1">
      <alignment/>
    </xf>
    <xf numFmtId="167" fontId="0" fillId="0" borderId="21" xfId="0" applyNumberFormat="1" applyFont="1" applyFill="1" applyBorder="1" applyAlignment="1">
      <alignment/>
    </xf>
    <xf numFmtId="0" fontId="0" fillId="39" borderId="0" xfId="0" applyFont="1" applyFill="1" applyAlignment="1">
      <alignment/>
    </xf>
    <xf numFmtId="0" fontId="2" fillId="0" borderId="10" xfId="0" applyFont="1" applyBorder="1" applyAlignment="1">
      <alignment/>
    </xf>
    <xf numFmtId="0" fontId="20" fillId="0" borderId="10" xfId="0" applyFont="1" applyBorder="1" applyAlignment="1">
      <alignment horizontal="center" wrapText="1"/>
    </xf>
    <xf numFmtId="0" fontId="2" fillId="0" borderId="0" xfId="0" applyFont="1" applyAlignment="1">
      <alignment/>
    </xf>
    <xf numFmtId="0" fontId="2" fillId="0" borderId="0" xfId="0" applyFont="1" applyBorder="1" applyAlignment="1">
      <alignment/>
    </xf>
    <xf numFmtId="0" fontId="20" fillId="0" borderId="10" xfId="0" applyFont="1" applyBorder="1" applyAlignment="1">
      <alignment horizontal="center"/>
    </xf>
    <xf numFmtId="0" fontId="20" fillId="0" borderId="10" xfId="0" applyFont="1" applyFill="1" applyBorder="1" applyAlignment="1">
      <alignment horizontal="center"/>
    </xf>
    <xf numFmtId="0" fontId="20" fillId="0" borderId="10" xfId="0" applyFont="1" applyFill="1" applyBorder="1" applyAlignment="1">
      <alignment horizontal="center" wrapText="1"/>
    </xf>
    <xf numFmtId="0" fontId="2" fillId="0" borderId="25" xfId="0" applyFont="1" applyBorder="1" applyAlignment="1">
      <alignment/>
    </xf>
    <xf numFmtId="0" fontId="2" fillId="0" borderId="11" xfId="0" applyFont="1" applyBorder="1" applyAlignment="1">
      <alignment/>
    </xf>
    <xf numFmtId="0" fontId="2" fillId="0" borderId="24" xfId="0" applyFont="1" applyBorder="1" applyAlignment="1">
      <alignment/>
    </xf>
    <xf numFmtId="0" fontId="2" fillId="0" borderId="20" xfId="0" applyFont="1" applyBorder="1" applyAlignment="1">
      <alignment/>
    </xf>
    <xf numFmtId="0" fontId="2" fillId="0" borderId="0" xfId="0" applyFont="1" applyBorder="1" applyAlignment="1">
      <alignment wrapText="1"/>
    </xf>
    <xf numFmtId="0" fontId="2" fillId="0" borderId="0" xfId="0" applyFont="1" applyBorder="1" applyAlignment="1">
      <alignment horizontal="center"/>
    </xf>
    <xf numFmtId="0" fontId="2" fillId="0" borderId="21" xfId="0" applyFont="1" applyBorder="1" applyAlignment="1">
      <alignment horizontal="center"/>
    </xf>
    <xf numFmtId="0" fontId="20" fillId="0" borderId="0" xfId="0" applyFont="1" applyFill="1" applyBorder="1" applyAlignment="1">
      <alignment horizontal="center"/>
    </xf>
    <xf numFmtId="0" fontId="20" fillId="0" borderId="0" xfId="0" applyFont="1" applyBorder="1" applyAlignment="1">
      <alignment horizontal="center" wrapText="1"/>
    </xf>
    <xf numFmtId="0" fontId="2" fillId="0" borderId="24" xfId="0" applyFont="1" applyBorder="1" applyAlignment="1">
      <alignment horizontal="center"/>
    </xf>
    <xf numFmtId="167" fontId="2" fillId="0" borderId="21" xfId="0" applyNumberFormat="1" applyFont="1" applyBorder="1" applyAlignment="1">
      <alignment horizontal="center"/>
    </xf>
    <xf numFmtId="0" fontId="2" fillId="33" borderId="0" xfId="0" applyFont="1" applyFill="1" applyBorder="1" applyAlignment="1">
      <alignment horizontal="center"/>
    </xf>
    <xf numFmtId="0" fontId="2" fillId="40" borderId="0" xfId="0" applyFont="1" applyFill="1" applyBorder="1" applyAlignment="1">
      <alignment horizontal="center"/>
    </xf>
    <xf numFmtId="0" fontId="2" fillId="40" borderId="21" xfId="0" applyFont="1" applyFill="1" applyBorder="1" applyAlignment="1">
      <alignment horizontal="center"/>
    </xf>
    <xf numFmtId="167" fontId="2" fillId="33" borderId="21" xfId="0" applyNumberFormat="1" applyFont="1" applyFill="1" applyBorder="1" applyAlignment="1">
      <alignment horizontal="center"/>
    </xf>
    <xf numFmtId="0" fontId="2" fillId="0" borderId="10" xfId="0" applyFont="1" applyBorder="1" applyAlignment="1">
      <alignment wrapText="1"/>
    </xf>
    <xf numFmtId="0" fontId="2" fillId="0" borderId="26" xfId="0" applyFont="1" applyBorder="1" applyAlignment="1">
      <alignment/>
    </xf>
    <xf numFmtId="9" fontId="0" fillId="0" borderId="21" xfId="0" applyNumberFormat="1" applyFont="1" applyBorder="1" applyAlignment="1">
      <alignment/>
    </xf>
    <xf numFmtId="9" fontId="0" fillId="0" borderId="27" xfId="0" applyNumberFormat="1" applyFont="1" applyBorder="1" applyAlignment="1">
      <alignment/>
    </xf>
    <xf numFmtId="1" fontId="0" fillId="4" borderId="27" xfId="0" applyNumberFormat="1" applyFont="1" applyFill="1" applyBorder="1" applyAlignment="1">
      <alignment horizontal="center"/>
    </xf>
    <xf numFmtId="9" fontId="0" fillId="0" borderId="23" xfId="0" applyNumberFormat="1" applyFont="1" applyBorder="1" applyAlignment="1">
      <alignment/>
    </xf>
    <xf numFmtId="0" fontId="2" fillId="0" borderId="0" xfId="0" applyFont="1" applyFill="1" applyBorder="1" applyAlignment="1">
      <alignment horizontal="center"/>
    </xf>
    <xf numFmtId="9" fontId="0" fillId="16" borderId="10" xfId="0" applyNumberFormat="1" applyFont="1" applyFill="1" applyBorder="1" applyAlignment="1">
      <alignment horizontal="center"/>
    </xf>
    <xf numFmtId="9" fontId="0" fillId="16" borderId="22" xfId="0" applyNumberFormat="1" applyFont="1" applyFill="1" applyBorder="1" applyAlignment="1">
      <alignment horizontal="center"/>
    </xf>
    <xf numFmtId="167" fontId="2" fillId="33" borderId="23" xfId="0" applyNumberFormat="1" applyFont="1" applyFill="1" applyBorder="1" applyAlignment="1">
      <alignment horizontal="center"/>
    </xf>
    <xf numFmtId="0" fontId="8" fillId="0" borderId="0" xfId="0" applyFont="1" applyBorder="1" applyAlignment="1">
      <alignment/>
    </xf>
    <xf numFmtId="165" fontId="0" fillId="0" borderId="0" xfId="0" applyNumberFormat="1" applyFill="1" applyBorder="1" applyAlignment="1">
      <alignment horizontal="center"/>
    </xf>
    <xf numFmtId="9" fontId="0" fillId="0" borderId="0" xfId="0" applyNumberFormat="1" applyFill="1" applyBorder="1" applyAlignment="1">
      <alignment horizontal="center"/>
    </xf>
    <xf numFmtId="0" fontId="66" fillId="0" borderId="0" xfId="0" applyFont="1" applyFill="1" applyBorder="1" applyAlignment="1">
      <alignment horizontal="center"/>
    </xf>
    <xf numFmtId="0" fontId="20" fillId="0" borderId="0" xfId="0" applyFont="1" applyFill="1" applyBorder="1" applyAlignment="1">
      <alignment/>
    </xf>
    <xf numFmtId="0" fontId="66" fillId="0" borderId="26" xfId="0" applyFont="1" applyFill="1" applyBorder="1" applyAlignment="1">
      <alignment horizontal="center"/>
    </xf>
    <xf numFmtId="0" fontId="20" fillId="0" borderId="27" xfId="0" applyFont="1" applyFill="1" applyBorder="1" applyAlignment="1">
      <alignment horizontal="center" wrapText="1"/>
    </xf>
    <xf numFmtId="0" fontId="0" fillId="0" borderId="10" xfId="0" applyBorder="1" applyAlignment="1">
      <alignment vertical="top" wrapText="1"/>
    </xf>
    <xf numFmtId="6" fontId="5" fillId="8" borderId="18" xfId="0" applyNumberFormat="1" applyFont="1" applyFill="1" applyBorder="1" applyAlignment="1">
      <alignment horizontal="right"/>
    </xf>
    <xf numFmtId="6" fontId="5" fillId="16" borderId="18" xfId="0" applyNumberFormat="1" applyFont="1" applyFill="1" applyBorder="1" applyAlignment="1">
      <alignment horizontal="right"/>
    </xf>
    <xf numFmtId="167" fontId="0" fillId="0" borderId="26" xfId="0" applyNumberFormat="1" applyFill="1" applyBorder="1" applyAlignment="1">
      <alignment horizontal="center"/>
    </xf>
    <xf numFmtId="0" fontId="19" fillId="0" borderId="0" xfId="0" applyFont="1" applyAlignment="1">
      <alignment/>
    </xf>
    <xf numFmtId="0" fontId="20" fillId="0" borderId="10" xfId="0" applyFont="1" applyBorder="1" applyAlignment="1">
      <alignment horizontal="center" wrapText="1"/>
    </xf>
    <xf numFmtId="0" fontId="0" fillId="0" borderId="22" xfId="0" applyFill="1" applyBorder="1" applyAlignment="1">
      <alignment/>
    </xf>
    <xf numFmtId="0" fontId="59" fillId="0" borderId="21" xfId="0" applyFont="1" applyFill="1" applyBorder="1" applyAlignment="1">
      <alignment horizontal="center"/>
    </xf>
    <xf numFmtId="9" fontId="0" fillId="0" borderId="10" xfId="0" applyNumberFormat="1" applyFont="1" applyBorder="1" applyAlignment="1">
      <alignment horizontal="center"/>
    </xf>
    <xf numFmtId="9" fontId="0" fillId="0" borderId="23" xfId="0" applyNumberFormat="1" applyFont="1" applyBorder="1" applyAlignment="1">
      <alignment horizontal="center"/>
    </xf>
    <xf numFmtId="0" fontId="59" fillId="0" borderId="10" xfId="0" applyFont="1" applyFill="1" applyBorder="1" applyAlignment="1">
      <alignment horizontal="center"/>
    </xf>
    <xf numFmtId="167" fontId="0" fillId="0" borderId="33" xfId="0" applyNumberFormat="1" applyFont="1" applyBorder="1" applyAlignment="1">
      <alignment/>
    </xf>
    <xf numFmtId="0" fontId="0" fillId="0" borderId="25" xfId="0" applyFont="1" applyBorder="1" applyAlignment="1">
      <alignment/>
    </xf>
    <xf numFmtId="0" fontId="64" fillId="0" borderId="0" xfId="0" applyFont="1" applyAlignment="1">
      <alignment horizontal="left"/>
    </xf>
    <xf numFmtId="0" fontId="2" fillId="0" borderId="0" xfId="0" applyFont="1" applyAlignment="1">
      <alignment/>
    </xf>
    <xf numFmtId="4" fontId="0" fillId="0" borderId="0" xfId="0" applyNumberFormat="1" applyAlignment="1">
      <alignment/>
    </xf>
    <xf numFmtId="0" fontId="61" fillId="0" borderId="0" xfId="0" applyFont="1" applyBorder="1" applyAlignment="1">
      <alignment/>
    </xf>
    <xf numFmtId="0" fontId="2" fillId="0" borderId="0" xfId="0" applyFont="1" applyAlignment="1">
      <alignment horizontal="left"/>
    </xf>
    <xf numFmtId="0" fontId="59" fillId="0" borderId="26" xfId="0" applyFont="1" applyBorder="1" applyAlignment="1">
      <alignment horizontal="center"/>
    </xf>
    <xf numFmtId="3" fontId="59" fillId="8" borderId="26" xfId="0" applyNumberFormat="1" applyFont="1" applyFill="1" applyBorder="1" applyAlignment="1">
      <alignment/>
    </xf>
    <xf numFmtId="167" fontId="59" fillId="0" borderId="26" xfId="0" applyNumberFormat="1" applyFont="1" applyFill="1" applyBorder="1" applyAlignment="1">
      <alignment horizontal="center"/>
    </xf>
    <xf numFmtId="0" fontId="59" fillId="0" borderId="27" xfId="0" applyFont="1" applyBorder="1" applyAlignment="1">
      <alignment/>
    </xf>
    <xf numFmtId="3" fontId="0" fillId="8" borderId="0" xfId="0" applyNumberFormat="1" applyFill="1" applyBorder="1" applyAlignment="1">
      <alignment horizontal="center"/>
    </xf>
    <xf numFmtId="3" fontId="0" fillId="0" borderId="0" xfId="0" applyNumberFormat="1" applyFill="1" applyBorder="1" applyAlignment="1">
      <alignment horizontal="center"/>
    </xf>
    <xf numFmtId="3" fontId="0" fillId="17" borderId="0" xfId="0" applyNumberFormat="1" applyFill="1" applyBorder="1" applyAlignment="1">
      <alignment horizontal="center"/>
    </xf>
    <xf numFmtId="3" fontId="0" fillId="16" borderId="0" xfId="0" applyNumberFormat="1" applyFill="1" applyBorder="1" applyAlignment="1">
      <alignment horizontal="center"/>
    </xf>
    <xf numFmtId="3" fontId="0" fillId="16" borderId="21" xfId="0" applyNumberFormat="1" applyFill="1" applyBorder="1" applyAlignment="1">
      <alignment horizontal="center"/>
    </xf>
    <xf numFmtId="0" fontId="0" fillId="0" borderId="0" xfId="0" applyFill="1" applyAlignment="1">
      <alignment horizontal="center"/>
    </xf>
    <xf numFmtId="3" fontId="0" fillId="37" borderId="0" xfId="0" applyNumberFormat="1" applyFill="1" applyBorder="1" applyAlignment="1">
      <alignment horizontal="center"/>
    </xf>
    <xf numFmtId="0" fontId="64" fillId="0" borderId="0" xfId="0" applyFont="1" applyAlignment="1">
      <alignment/>
    </xf>
    <xf numFmtId="0" fontId="2" fillId="0" borderId="21" xfId="0" applyFont="1" applyFill="1" applyBorder="1" applyAlignment="1">
      <alignment horizontal="center"/>
    </xf>
    <xf numFmtId="0" fontId="0" fillId="0" borderId="23" xfId="0" applyFill="1" applyBorder="1" applyAlignment="1">
      <alignment horizontal="center"/>
    </xf>
    <xf numFmtId="9" fontId="0" fillId="0" borderId="27" xfId="0" applyNumberFormat="1" applyBorder="1" applyAlignment="1">
      <alignment horizontal="center"/>
    </xf>
    <xf numFmtId="0" fontId="15" fillId="0" borderId="30" xfId="0" applyFont="1" applyFill="1" applyBorder="1" applyAlignment="1">
      <alignment horizontal="center"/>
    </xf>
    <xf numFmtId="167" fontId="0" fillId="0" borderId="0" xfId="0" applyNumberFormat="1" applyAlignment="1">
      <alignment horizontal="center"/>
    </xf>
    <xf numFmtId="167" fontId="2" fillId="0" borderId="0" xfId="0" applyNumberFormat="1" applyFont="1" applyBorder="1" applyAlignment="1">
      <alignment horizontal="center"/>
    </xf>
    <xf numFmtId="0" fontId="66" fillId="0" borderId="10" xfId="0" applyFont="1" applyFill="1" applyBorder="1" applyAlignment="1">
      <alignment horizontal="center"/>
    </xf>
    <xf numFmtId="0" fontId="0" fillId="0" borderId="24" xfId="0" applyFill="1" applyBorder="1" applyAlignment="1">
      <alignment horizontal="center"/>
    </xf>
    <xf numFmtId="0" fontId="2" fillId="0" borderId="34" xfId="0" applyFont="1" applyBorder="1" applyAlignment="1">
      <alignment horizontal="center"/>
    </xf>
    <xf numFmtId="167" fontId="2" fillId="0" borderId="35" xfId="0" applyNumberFormat="1" applyFont="1" applyFill="1" applyBorder="1" applyAlignment="1">
      <alignment horizontal="center"/>
    </xf>
    <xf numFmtId="0" fontId="2" fillId="0" borderId="35" xfId="0" applyFont="1" applyFill="1" applyBorder="1" applyAlignment="1">
      <alignment horizontal="center"/>
    </xf>
    <xf numFmtId="167" fontId="2" fillId="0" borderId="36" xfId="0" applyNumberFormat="1" applyFont="1" applyFill="1" applyBorder="1" applyAlignment="1">
      <alignment horizontal="center"/>
    </xf>
    <xf numFmtId="167" fontId="0" fillId="0" borderId="37" xfId="0" applyNumberFormat="1" applyBorder="1" applyAlignment="1">
      <alignment horizontal="center"/>
    </xf>
    <xf numFmtId="0" fontId="0" fillId="0" borderId="26" xfId="0" applyBorder="1" applyAlignment="1">
      <alignment horizontal="center"/>
    </xf>
    <xf numFmtId="3" fontId="59" fillId="8" borderId="30" xfId="0" applyNumberFormat="1" applyFont="1" applyFill="1" applyBorder="1" applyAlignment="1">
      <alignment/>
    </xf>
    <xf numFmtId="3" fontId="59" fillId="17" borderId="30" xfId="0" applyNumberFormat="1" applyFont="1" applyFill="1" applyBorder="1" applyAlignment="1">
      <alignment/>
    </xf>
    <xf numFmtId="0" fontId="0" fillId="0" borderId="11" xfId="0" applyBorder="1" applyAlignment="1">
      <alignment horizontal="center"/>
    </xf>
    <xf numFmtId="3" fontId="59" fillId="16" borderId="27" xfId="0" applyNumberFormat="1" applyFont="1" applyFill="1" applyBorder="1" applyAlignment="1">
      <alignment/>
    </xf>
    <xf numFmtId="2" fontId="2" fillId="0" borderId="0" xfId="0" applyNumberFormat="1" applyFont="1" applyFill="1" applyBorder="1" applyAlignment="1">
      <alignment horizontal="center"/>
    </xf>
    <xf numFmtId="2" fontId="0" fillId="0" borderId="0" xfId="0" applyNumberFormat="1" applyFont="1" applyAlignment="1">
      <alignment/>
    </xf>
    <xf numFmtId="0" fontId="2" fillId="0" borderId="0" xfId="0" applyFont="1" applyBorder="1" applyAlignment="1">
      <alignment/>
    </xf>
    <xf numFmtId="0" fontId="2" fillId="0" borderId="0" xfId="0" applyFont="1" applyFill="1" applyBorder="1" applyAlignment="1">
      <alignment wrapText="1"/>
    </xf>
    <xf numFmtId="38" fontId="0" fillId="0" borderId="0" xfId="0" applyNumberFormat="1" applyFont="1" applyFill="1" applyBorder="1" applyAlignment="1">
      <alignment/>
    </xf>
    <xf numFmtId="167" fontId="0" fillId="0" borderId="21" xfId="0" applyNumberFormat="1" applyFont="1" applyFill="1" applyBorder="1" applyAlignment="1">
      <alignment horizontal="right"/>
    </xf>
    <xf numFmtId="6" fontId="0" fillId="0" borderId="23" xfId="0" applyNumberFormat="1" applyFont="1" applyFill="1" applyBorder="1" applyAlignment="1">
      <alignment/>
    </xf>
    <xf numFmtId="167" fontId="59" fillId="0" borderId="21" xfId="0" applyNumberFormat="1" applyFont="1" applyFill="1" applyBorder="1" applyAlignment="1">
      <alignment/>
    </xf>
    <xf numFmtId="167" fontId="59" fillId="0" borderId="23" xfId="0" applyNumberFormat="1" applyFont="1" applyFill="1" applyBorder="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167" fontId="1" fillId="0" borderId="11" xfId="0" applyNumberFormat="1" applyFont="1" applyFill="1" applyBorder="1" applyAlignment="1">
      <alignment wrapText="1"/>
    </xf>
    <xf numFmtId="167" fontId="20" fillId="0" borderId="0" xfId="0" applyNumberFormat="1" applyFont="1" applyFill="1" applyBorder="1" applyAlignment="1">
      <alignment/>
    </xf>
    <xf numFmtId="0" fontId="20" fillId="0" borderId="30" xfId="0" applyFont="1" applyFill="1" applyBorder="1" applyAlignment="1">
      <alignment horizontal="center"/>
    </xf>
    <xf numFmtId="0" fontId="0" fillId="0" borderId="0" xfId="0" applyAlignment="1">
      <alignment vertical="top"/>
    </xf>
    <xf numFmtId="166" fontId="0" fillId="0" borderId="10" xfId="0" applyNumberFormat="1" applyFont="1" applyBorder="1" applyAlignment="1">
      <alignment/>
    </xf>
    <xf numFmtId="166" fontId="0" fillId="0" borderId="21" xfId="0" applyNumberFormat="1" applyFont="1" applyBorder="1" applyAlignment="1">
      <alignment/>
    </xf>
    <xf numFmtId="166" fontId="0" fillId="0" borderId="23" xfId="0" applyNumberFormat="1" applyFont="1" applyBorder="1" applyAlignment="1">
      <alignment/>
    </xf>
    <xf numFmtId="0" fontId="68" fillId="0" borderId="0" xfId="0" applyFont="1" applyAlignment="1">
      <alignment horizontal="center" wrapText="1"/>
    </xf>
    <xf numFmtId="0" fontId="68" fillId="0" borderId="0" xfId="0" applyFont="1" applyAlignment="1">
      <alignment horizontal="center"/>
    </xf>
    <xf numFmtId="0" fontId="1" fillId="0" borderId="11" xfId="0" applyNumberFormat="1" applyFont="1" applyFill="1" applyBorder="1" applyAlignment="1">
      <alignment horizontal="center" wrapText="1"/>
    </xf>
    <xf numFmtId="0" fontId="0" fillId="0" borderId="0" xfId="0" applyBorder="1" applyAlignment="1">
      <alignment horizontal="left" wrapText="1"/>
    </xf>
    <xf numFmtId="9" fontId="0" fillId="0" borderId="0" xfId="0" applyNumberFormat="1" applyFont="1" applyBorder="1" applyAlignment="1">
      <alignment horizontal="center"/>
    </xf>
    <xf numFmtId="166" fontId="0" fillId="0" borderId="0" xfId="0" applyNumberFormat="1" applyFont="1" applyBorder="1" applyAlignment="1">
      <alignment/>
    </xf>
    <xf numFmtId="167" fontId="0" fillId="0" borderId="0" xfId="0" applyNumberFormat="1" applyFont="1" applyBorder="1" applyAlignment="1">
      <alignment/>
    </xf>
    <xf numFmtId="1" fontId="0" fillId="16" borderId="25" xfId="0" applyNumberFormat="1" applyFont="1" applyFill="1" applyBorder="1" applyAlignment="1">
      <alignment horizontal="center"/>
    </xf>
    <xf numFmtId="3" fontId="0" fillId="0" borderId="0" xfId="0" applyNumberFormat="1" applyFont="1" applyAlignment="1">
      <alignment/>
    </xf>
    <xf numFmtId="1" fontId="0" fillId="4" borderId="0" xfId="0" applyNumberFormat="1" applyFont="1" applyFill="1" applyBorder="1" applyAlignment="1">
      <alignment horizontal="center"/>
    </xf>
    <xf numFmtId="0" fontId="62" fillId="0" borderId="0" xfId="0" applyFont="1" applyBorder="1" applyAlignment="1">
      <alignment/>
    </xf>
    <xf numFmtId="0" fontId="25" fillId="0" borderId="0" xfId="0" applyFont="1" applyAlignment="1">
      <alignment/>
    </xf>
    <xf numFmtId="1" fontId="0" fillId="0" borderId="0" xfId="0" applyNumberFormat="1" applyFont="1" applyFill="1" applyAlignment="1">
      <alignment horizontal="center"/>
    </xf>
    <xf numFmtId="9" fontId="0" fillId="0" borderId="0" xfId="0" applyNumberFormat="1" applyFont="1" applyFill="1" applyBorder="1" applyAlignment="1">
      <alignment horizontal="center"/>
    </xf>
    <xf numFmtId="3" fontId="0" fillId="0" borderId="0" xfId="0" applyNumberFormat="1" applyAlignment="1">
      <alignment horizontal="right"/>
    </xf>
    <xf numFmtId="1" fontId="0" fillId="0" borderId="25" xfId="0" applyNumberFormat="1" applyFont="1" applyBorder="1" applyAlignment="1">
      <alignment/>
    </xf>
    <xf numFmtId="0" fontId="0" fillId="0" borderId="0" xfId="0" applyAlignment="1">
      <alignment wrapText="1"/>
    </xf>
    <xf numFmtId="1" fontId="0" fillId="0" borderId="24" xfId="0" applyNumberFormat="1" applyFont="1" applyBorder="1" applyAlignment="1">
      <alignment/>
    </xf>
    <xf numFmtId="0" fontId="20" fillId="0" borderId="28" xfId="0" applyFont="1" applyFill="1" applyBorder="1" applyAlignment="1">
      <alignment horizontal="center" wrapText="1"/>
    </xf>
    <xf numFmtId="0" fontId="59" fillId="0" borderId="27" xfId="0" applyFont="1" applyFill="1" applyBorder="1" applyAlignment="1">
      <alignment horizontal="center"/>
    </xf>
    <xf numFmtId="1" fontId="0" fillId="0" borderId="11" xfId="0" applyNumberFormat="1" applyFont="1" applyBorder="1" applyAlignment="1">
      <alignment/>
    </xf>
    <xf numFmtId="0" fontId="0" fillId="0" borderId="33" xfId="0" applyFont="1" applyBorder="1" applyAlignment="1">
      <alignment/>
    </xf>
    <xf numFmtId="0" fontId="59" fillId="0" borderId="25" xfId="0" applyFont="1" applyBorder="1" applyAlignment="1">
      <alignment/>
    </xf>
    <xf numFmtId="0" fontId="0" fillId="0" borderId="26" xfId="0" applyFont="1" applyBorder="1" applyAlignment="1">
      <alignment/>
    </xf>
    <xf numFmtId="1" fontId="0" fillId="0" borderId="0" xfId="0" applyNumberFormat="1" applyFont="1" applyBorder="1" applyAlignment="1">
      <alignment/>
    </xf>
    <xf numFmtId="9" fontId="0" fillId="0" borderId="20" xfId="0" applyNumberFormat="1" applyFont="1" applyBorder="1" applyAlignment="1">
      <alignment/>
    </xf>
    <xf numFmtId="0" fontId="59" fillId="0" borderId="23" xfId="0" applyFont="1" applyFill="1" applyBorder="1" applyAlignment="1">
      <alignment horizontal="center"/>
    </xf>
    <xf numFmtId="0" fontId="20" fillId="0" borderId="22" xfId="0" applyFont="1" applyBorder="1" applyAlignment="1">
      <alignment horizontal="center" wrapText="1"/>
    </xf>
    <xf numFmtId="9" fontId="0" fillId="0" borderId="0" xfId="0" applyNumberFormat="1" applyBorder="1" applyAlignment="1">
      <alignment/>
    </xf>
    <xf numFmtId="2" fontId="0" fillId="0" borderId="0" xfId="0" applyNumberFormat="1" applyFont="1" applyBorder="1" applyAlignment="1">
      <alignment/>
    </xf>
    <xf numFmtId="2" fontId="0" fillId="0" borderId="20" xfId="0" applyNumberFormat="1" applyFont="1" applyBorder="1" applyAlignment="1">
      <alignment/>
    </xf>
    <xf numFmtId="2" fontId="0" fillId="0" borderId="21" xfId="0" applyNumberFormat="1" applyFont="1" applyBorder="1" applyAlignment="1">
      <alignment/>
    </xf>
    <xf numFmtId="9" fontId="0" fillId="0" borderId="26" xfId="0" applyNumberFormat="1" applyFont="1" applyBorder="1" applyAlignment="1">
      <alignment/>
    </xf>
    <xf numFmtId="0" fontId="0" fillId="0" borderId="38" xfId="0" applyBorder="1" applyAlignment="1">
      <alignment/>
    </xf>
    <xf numFmtId="0" fontId="0" fillId="0" borderId="29" xfId="0" applyBorder="1" applyAlignment="1">
      <alignment horizontal="left" wrapText="1"/>
    </xf>
    <xf numFmtId="9" fontId="0" fillId="0" borderId="29" xfId="0" applyNumberFormat="1" applyFont="1" applyBorder="1" applyAlignment="1">
      <alignment/>
    </xf>
    <xf numFmtId="9" fontId="0" fillId="0" borderId="33" xfId="0" applyNumberFormat="1" applyFont="1" applyBorder="1" applyAlignment="1">
      <alignment/>
    </xf>
    <xf numFmtId="9" fontId="0" fillId="0" borderId="24" xfId="0" applyNumberFormat="1" applyFont="1" applyBorder="1" applyAlignment="1">
      <alignment/>
    </xf>
    <xf numFmtId="4" fontId="0" fillId="0" borderId="0" xfId="0" applyNumberFormat="1" applyFont="1" applyAlignment="1">
      <alignment/>
    </xf>
    <xf numFmtId="0" fontId="2" fillId="36" borderId="0" xfId="0" applyFont="1" applyFill="1" applyBorder="1" applyAlignment="1">
      <alignment/>
    </xf>
    <xf numFmtId="0" fontId="2" fillId="34" borderId="0" xfId="0" applyFont="1" applyFill="1" applyBorder="1" applyAlignment="1">
      <alignment/>
    </xf>
    <xf numFmtId="0" fontId="2" fillId="0" borderId="0" xfId="0" applyFont="1" applyBorder="1" applyAlignment="1">
      <alignment horizontal="right" wrapText="1"/>
    </xf>
    <xf numFmtId="0" fontId="2" fillId="0" borderId="22" xfId="0" applyFont="1" applyBorder="1" applyAlignment="1">
      <alignment/>
    </xf>
    <xf numFmtId="0" fontId="2" fillId="0" borderId="10" xfId="0" applyFont="1" applyBorder="1" applyAlignment="1">
      <alignment horizontal="right" wrapText="1"/>
    </xf>
    <xf numFmtId="0" fontId="0" fillId="0" borderId="30" xfId="0" applyFont="1" applyBorder="1" applyAlignment="1">
      <alignment/>
    </xf>
    <xf numFmtId="2" fontId="0" fillId="0" borderId="30" xfId="0" applyNumberFormat="1" applyFont="1" applyBorder="1" applyAlignment="1">
      <alignment/>
    </xf>
    <xf numFmtId="0" fontId="20" fillId="0" borderId="0" xfId="0" applyFont="1" applyBorder="1" applyAlignment="1">
      <alignment horizontal="center"/>
    </xf>
    <xf numFmtId="0" fontId="20" fillId="0" borderId="25" xfId="0" applyFont="1" applyFill="1" applyBorder="1" applyAlignment="1">
      <alignment horizontal="center" wrapText="1"/>
    </xf>
    <xf numFmtId="0" fontId="59" fillId="0" borderId="24" xfId="0" applyFont="1" applyFill="1" applyBorder="1" applyAlignment="1">
      <alignment horizontal="center"/>
    </xf>
    <xf numFmtId="0" fontId="8" fillId="0" borderId="26" xfId="0" applyFont="1" applyBorder="1" applyAlignment="1">
      <alignment wrapText="1"/>
    </xf>
    <xf numFmtId="8" fontId="0" fillId="0" borderId="0" xfId="0" applyNumberFormat="1" applyAlignment="1">
      <alignment/>
    </xf>
    <xf numFmtId="0" fontId="0" fillId="19" borderId="0" xfId="0" applyFont="1" applyFill="1" applyBorder="1" applyAlignment="1">
      <alignment horizontal="center"/>
    </xf>
    <xf numFmtId="0" fontId="0" fillId="19" borderId="0" xfId="0" applyFont="1" applyFill="1" applyAlignment="1">
      <alignment/>
    </xf>
    <xf numFmtId="0" fontId="1" fillId="19" borderId="0" xfId="0" applyNumberFormat="1" applyFont="1" applyFill="1" applyBorder="1" applyAlignment="1">
      <alignment horizontal="center" wrapText="1"/>
    </xf>
    <xf numFmtId="0" fontId="0" fillId="19" borderId="0" xfId="0" applyFill="1" applyBorder="1" applyAlignment="1">
      <alignment horizontal="center"/>
    </xf>
    <xf numFmtId="1" fontId="0" fillId="19" borderId="0" xfId="0" applyNumberFormat="1" applyFont="1" applyFill="1" applyBorder="1" applyAlignment="1">
      <alignment horizontal="center"/>
    </xf>
    <xf numFmtId="0" fontId="2" fillId="0" borderId="0" xfId="0" applyFont="1" applyFill="1" applyBorder="1" applyAlignment="1">
      <alignment/>
    </xf>
    <xf numFmtId="0" fontId="20" fillId="0" borderId="0" xfId="0" applyFont="1" applyFill="1" applyBorder="1" applyAlignment="1">
      <alignment horizontal="center" wrapText="1"/>
    </xf>
    <xf numFmtId="0" fontId="2" fillId="33" borderId="21" xfId="0" applyFont="1" applyFill="1" applyBorder="1" applyAlignment="1">
      <alignment horizontal="center"/>
    </xf>
    <xf numFmtId="0" fontId="2" fillId="33" borderId="10" xfId="0" applyFont="1" applyFill="1" applyBorder="1" applyAlignment="1">
      <alignment horizontal="center"/>
    </xf>
    <xf numFmtId="0" fontId="2" fillId="33" borderId="23" xfId="0" applyFont="1" applyFill="1" applyBorder="1" applyAlignment="1">
      <alignment horizontal="center"/>
    </xf>
    <xf numFmtId="168" fontId="0" fillId="0" borderId="0" xfId="0" applyNumberFormat="1" applyFont="1" applyFill="1" applyBorder="1" applyAlignment="1">
      <alignment horizontal="center"/>
    </xf>
    <xf numFmtId="1" fontId="0" fillId="0" borderId="0" xfId="0" applyNumberFormat="1" applyFont="1" applyFill="1" applyBorder="1" applyAlignment="1">
      <alignment/>
    </xf>
    <xf numFmtId="1" fontId="0" fillId="16" borderId="11" xfId="0" applyNumberFormat="1" applyFont="1" applyFill="1" applyBorder="1" applyAlignment="1">
      <alignment horizontal="center"/>
    </xf>
    <xf numFmtId="0" fontId="0" fillId="16" borderId="11" xfId="0" applyFont="1" applyFill="1" applyBorder="1" applyAlignment="1">
      <alignment horizontal="center"/>
    </xf>
    <xf numFmtId="1" fontId="0" fillId="0" borderId="24" xfId="0" applyNumberFormat="1" applyFont="1" applyBorder="1" applyAlignment="1">
      <alignment horizontal="center"/>
    </xf>
    <xf numFmtId="0" fontId="0" fillId="41" borderId="25" xfId="0" applyFont="1" applyFill="1" applyBorder="1" applyAlignment="1">
      <alignment horizontal="center"/>
    </xf>
    <xf numFmtId="0" fontId="0" fillId="0" borderId="24" xfId="0" applyFont="1" applyBorder="1" applyAlignment="1">
      <alignment horizontal="center"/>
    </xf>
    <xf numFmtId="1" fontId="0" fillId="16" borderId="24" xfId="0" applyNumberFormat="1" applyFont="1" applyFill="1" applyBorder="1" applyAlignment="1">
      <alignment horizontal="center"/>
    </xf>
    <xf numFmtId="9" fontId="0" fillId="16" borderId="23" xfId="0" applyNumberFormat="1" applyFont="1" applyFill="1" applyBorder="1" applyAlignment="1">
      <alignment horizontal="center"/>
    </xf>
    <xf numFmtId="0" fontId="67" fillId="0" borderId="0" xfId="0" applyFont="1" applyFill="1" applyBorder="1" applyAlignment="1">
      <alignment/>
    </xf>
    <xf numFmtId="4" fontId="0" fillId="0" borderId="0" xfId="0" applyNumberFormat="1" applyFont="1" applyFill="1" applyBorder="1" applyAlignment="1">
      <alignment/>
    </xf>
    <xf numFmtId="0" fontId="20" fillId="0" borderId="0" xfId="0" applyFont="1" applyFill="1" applyBorder="1" applyAlignment="1">
      <alignment wrapText="1"/>
    </xf>
    <xf numFmtId="1" fontId="59" fillId="0" borderId="0" xfId="0" applyNumberFormat="1" applyFont="1" applyFill="1" applyBorder="1" applyAlignment="1">
      <alignment/>
    </xf>
    <xf numFmtId="9" fontId="0" fillId="0" borderId="28" xfId="0" applyNumberFormat="1" applyBorder="1" applyAlignment="1">
      <alignment/>
    </xf>
    <xf numFmtId="0" fontId="0" fillId="0" borderId="0" xfId="0" applyBorder="1" applyAlignment="1">
      <alignment horizontal="left" wrapText="1"/>
    </xf>
    <xf numFmtId="3" fontId="0" fillId="0" borderId="20" xfId="0" applyNumberFormat="1" applyFont="1" applyBorder="1" applyAlignment="1">
      <alignment/>
    </xf>
    <xf numFmtId="3" fontId="0" fillId="0" borderId="38" xfId="0" applyNumberFormat="1" applyFont="1" applyBorder="1" applyAlignment="1">
      <alignment/>
    </xf>
    <xf numFmtId="3" fontId="0" fillId="0" borderId="33" xfId="0" applyNumberFormat="1" applyFont="1" applyBorder="1" applyAlignment="1">
      <alignment/>
    </xf>
    <xf numFmtId="3" fontId="0" fillId="0" borderId="26" xfId="0" applyNumberFormat="1" applyFont="1" applyBorder="1" applyAlignment="1">
      <alignment/>
    </xf>
    <xf numFmtId="3" fontId="0" fillId="0" borderId="27" xfId="0" applyNumberFormat="1" applyFont="1" applyBorder="1" applyAlignment="1">
      <alignment/>
    </xf>
    <xf numFmtId="3" fontId="0" fillId="0" borderId="28" xfId="0" applyNumberFormat="1" applyFont="1" applyBorder="1" applyAlignment="1">
      <alignment/>
    </xf>
    <xf numFmtId="3" fontId="0" fillId="0" borderId="10" xfId="0" applyNumberFormat="1" applyFont="1" applyBorder="1" applyAlignment="1">
      <alignment/>
    </xf>
    <xf numFmtId="3" fontId="0" fillId="0" borderId="23" xfId="0" applyNumberFormat="1" applyFont="1" applyBorder="1" applyAlignment="1">
      <alignment/>
    </xf>
    <xf numFmtId="3" fontId="0" fillId="0" borderId="22" xfId="0" applyNumberFormat="1" applyFont="1" applyBorder="1" applyAlignment="1">
      <alignment/>
    </xf>
    <xf numFmtId="3" fontId="0" fillId="0" borderId="25" xfId="0" applyNumberFormat="1" applyFont="1" applyBorder="1" applyAlignment="1">
      <alignment/>
    </xf>
    <xf numFmtId="3" fontId="0" fillId="0" borderId="24" xfId="0" applyNumberFormat="1" applyFont="1" applyBorder="1" applyAlignment="1">
      <alignment/>
    </xf>
    <xf numFmtId="3" fontId="0" fillId="0" borderId="21" xfId="0" applyNumberFormat="1" applyFont="1" applyBorder="1" applyAlignment="1">
      <alignment/>
    </xf>
    <xf numFmtId="6" fontId="0" fillId="0" borderId="0" xfId="0" applyNumberFormat="1" applyBorder="1" applyAlignment="1">
      <alignment/>
    </xf>
    <xf numFmtId="3" fontId="2" fillId="0" borderId="25" xfId="0" applyNumberFormat="1" applyFont="1" applyBorder="1" applyAlignment="1">
      <alignment wrapText="1"/>
    </xf>
    <xf numFmtId="3" fontId="2" fillId="0" borderId="22" xfId="0" applyNumberFormat="1" applyFont="1" applyFill="1" applyBorder="1" applyAlignment="1">
      <alignment wrapText="1"/>
    </xf>
    <xf numFmtId="2" fontId="0" fillId="0" borderId="0" xfId="0" applyNumberFormat="1" applyFill="1" applyBorder="1" applyAlignment="1">
      <alignment horizontal="center"/>
    </xf>
    <xf numFmtId="0" fontId="26" fillId="0" borderId="0" xfId="0" applyFont="1" applyAlignment="1">
      <alignment/>
    </xf>
    <xf numFmtId="0" fontId="2" fillId="0" borderId="0" xfId="0" applyFont="1" applyBorder="1" applyAlignment="1" applyProtection="1">
      <alignment/>
      <protection locked="0"/>
    </xf>
    <xf numFmtId="0" fontId="2" fillId="0" borderId="0" xfId="0" applyFont="1" applyBorder="1" applyAlignment="1" applyProtection="1">
      <alignment wrapText="1"/>
      <protection locked="0"/>
    </xf>
    <xf numFmtId="3" fontId="59" fillId="42" borderId="26" xfId="0" applyNumberFormat="1" applyFont="1" applyFill="1" applyBorder="1" applyAlignment="1">
      <alignment/>
    </xf>
    <xf numFmtId="0" fontId="4" fillId="42" borderId="0" xfId="0" applyNumberFormat="1" applyFont="1" applyFill="1" applyBorder="1" applyAlignment="1">
      <alignment/>
    </xf>
    <xf numFmtId="0" fontId="5" fillId="42" borderId="0" xfId="0" applyNumberFormat="1" applyFont="1" applyFill="1" applyBorder="1" applyAlignment="1">
      <alignment/>
    </xf>
    <xf numFmtId="1" fontId="4" fillId="42" borderId="0" xfId="0" applyNumberFormat="1" applyFont="1" applyFill="1" applyBorder="1" applyAlignment="1">
      <alignment horizontal="center"/>
    </xf>
    <xf numFmtId="0" fontId="6" fillId="42" borderId="0" xfId="0" applyNumberFormat="1" applyFont="1" applyFill="1" applyBorder="1" applyAlignment="1">
      <alignment/>
    </xf>
    <xf numFmtId="6" fontId="5" fillId="42" borderId="0" xfId="0" applyNumberFormat="1" applyFont="1" applyFill="1" applyBorder="1" applyAlignment="1">
      <alignment/>
    </xf>
    <xf numFmtId="42" fontId="5" fillId="42" borderId="0" xfId="0" applyNumberFormat="1" applyFont="1" applyFill="1" applyBorder="1" applyAlignment="1">
      <alignment/>
    </xf>
    <xf numFmtId="6" fontId="5" fillId="42" borderId="0" xfId="0" applyNumberFormat="1" applyFont="1" applyFill="1" applyBorder="1" applyAlignment="1">
      <alignment horizontal="right"/>
    </xf>
    <xf numFmtId="6" fontId="5" fillId="42" borderId="18" xfId="0" applyNumberFormat="1" applyFont="1" applyFill="1" applyBorder="1" applyAlignment="1">
      <alignment horizontal="right"/>
    </xf>
    <xf numFmtId="0" fontId="7" fillId="42" borderId="0" xfId="0" applyNumberFormat="1" applyFont="1" applyFill="1" applyBorder="1" applyAlignment="1">
      <alignment/>
    </xf>
    <xf numFmtId="9" fontId="7" fillId="42" borderId="0" xfId="0" applyNumberFormat="1" applyFont="1" applyFill="1" applyBorder="1" applyAlignment="1">
      <alignment/>
    </xf>
    <xf numFmtId="6" fontId="6" fillId="42" borderId="32" xfId="0" applyNumberFormat="1" applyFont="1" applyFill="1" applyBorder="1" applyAlignment="1">
      <alignment/>
    </xf>
    <xf numFmtId="165" fontId="7" fillId="42" borderId="0" xfId="0" applyNumberFormat="1" applyFont="1" applyFill="1" applyBorder="1" applyAlignment="1">
      <alignment/>
    </xf>
    <xf numFmtId="0" fontId="0" fillId="0" borderId="0" xfId="0" applyAlignment="1">
      <alignment horizontal="left" vertical="top" wrapText="1"/>
    </xf>
    <xf numFmtId="167" fontId="0" fillId="0" borderId="20" xfId="0" applyNumberFormat="1" applyFont="1" applyFill="1" applyBorder="1" applyAlignment="1">
      <alignment horizontal="center"/>
    </xf>
    <xf numFmtId="167" fontId="0" fillId="0" borderId="21" xfId="0" applyNumberFormat="1" applyFont="1" applyFill="1" applyBorder="1" applyAlignment="1">
      <alignment horizontal="center"/>
    </xf>
    <xf numFmtId="167" fontId="0" fillId="0" borderId="22" xfId="0" applyNumberFormat="1" applyFont="1" applyFill="1" applyBorder="1" applyAlignment="1">
      <alignment horizontal="center"/>
    </xf>
    <xf numFmtId="167" fontId="0" fillId="0" borderId="23" xfId="0" applyNumberFormat="1" applyFont="1" applyFill="1" applyBorder="1" applyAlignment="1">
      <alignment horizontal="center"/>
    </xf>
    <xf numFmtId="167" fontId="0" fillId="0" borderId="28" xfId="0" applyNumberFormat="1" applyFont="1" applyBorder="1" applyAlignment="1">
      <alignment/>
    </xf>
    <xf numFmtId="167" fontId="0" fillId="0" borderId="26" xfId="0" applyNumberFormat="1" applyFont="1" applyBorder="1" applyAlignment="1">
      <alignment/>
    </xf>
    <xf numFmtId="167" fontId="0" fillId="0" borderId="27" xfId="0" applyNumberFormat="1" applyFont="1" applyBorder="1" applyAlignment="1">
      <alignment/>
    </xf>
    <xf numFmtId="166" fontId="0" fillId="0" borderId="20" xfId="0" applyNumberFormat="1" applyFont="1" applyBorder="1" applyAlignment="1">
      <alignment/>
    </xf>
    <xf numFmtId="166" fontId="0" fillId="0" borderId="22" xfId="0" applyNumberFormat="1" applyFont="1" applyBorder="1" applyAlignment="1">
      <alignment/>
    </xf>
    <xf numFmtId="3" fontId="0" fillId="36" borderId="0" xfId="0" applyNumberFormat="1" applyFill="1" applyBorder="1" applyAlignment="1">
      <alignment/>
    </xf>
    <xf numFmtId="3" fontId="0" fillId="43" borderId="0" xfId="0" applyNumberFormat="1" applyFill="1" applyBorder="1" applyAlignment="1">
      <alignment/>
    </xf>
    <xf numFmtId="0" fontId="0" fillId="33" borderId="0" xfId="0" applyFill="1" applyBorder="1" applyAlignment="1" applyProtection="1">
      <alignment horizontal="center"/>
      <protection locked="0"/>
    </xf>
    <xf numFmtId="0" fontId="0" fillId="39" borderId="21" xfId="0" applyNumberFormat="1" applyFont="1" applyFill="1" applyBorder="1" applyAlignment="1" applyProtection="1">
      <alignment/>
      <protection locked="0"/>
    </xf>
    <xf numFmtId="10" fontId="0" fillId="33" borderId="21" xfId="0" applyNumberFormat="1" applyFill="1" applyBorder="1"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0" fillId="0" borderId="28" xfId="0" applyBorder="1" applyAlignment="1" applyProtection="1">
      <alignment/>
      <protection/>
    </xf>
    <xf numFmtId="0" fontId="0" fillId="0" borderId="26" xfId="0" applyBorder="1" applyAlignment="1" applyProtection="1">
      <alignment/>
      <protection/>
    </xf>
    <xf numFmtId="0" fontId="0" fillId="0" borderId="27" xfId="0" applyNumberFormat="1" applyBorder="1" applyAlignment="1" applyProtection="1">
      <alignment/>
      <protection/>
    </xf>
    <xf numFmtId="0" fontId="0" fillId="0" borderId="20" xfId="0" applyBorder="1" applyAlignment="1" applyProtection="1">
      <alignment/>
      <protection/>
    </xf>
    <xf numFmtId="0" fontId="0" fillId="0" borderId="0" xfId="0" applyBorder="1" applyAlignment="1" applyProtection="1">
      <alignment/>
      <protection/>
    </xf>
    <xf numFmtId="0" fontId="0" fillId="0" borderId="21" xfId="0" applyNumberFormat="1" applyFont="1" applyFill="1" applyBorder="1" applyAlignment="1" applyProtection="1">
      <alignment/>
      <protection/>
    </xf>
    <xf numFmtId="0" fontId="61" fillId="0" borderId="0" xfId="0" applyFont="1" applyAlignment="1" applyProtection="1">
      <alignment/>
      <protection/>
    </xf>
    <xf numFmtId="164" fontId="0" fillId="0" borderId="0" xfId="0" applyNumberFormat="1" applyAlignment="1" applyProtection="1">
      <alignment/>
      <protection/>
    </xf>
    <xf numFmtId="0" fontId="0" fillId="0" borderId="21" xfId="0" applyBorder="1" applyAlignment="1" applyProtection="1">
      <alignment/>
      <protection/>
    </xf>
    <xf numFmtId="0" fontId="45" fillId="0" borderId="0" xfId="0" applyFont="1" applyAlignment="1" applyProtection="1">
      <alignment/>
      <protection/>
    </xf>
    <xf numFmtId="0" fontId="0" fillId="0" borderId="22" xfId="0" applyBorder="1" applyAlignment="1" applyProtection="1">
      <alignment/>
      <protection/>
    </xf>
    <xf numFmtId="0" fontId="0" fillId="0" borderId="10" xfId="0" applyBorder="1" applyAlignment="1" applyProtection="1">
      <alignment/>
      <protection/>
    </xf>
    <xf numFmtId="3" fontId="0" fillId="0" borderId="23" xfId="0" applyNumberFormat="1" applyBorder="1" applyAlignment="1" applyProtection="1">
      <alignment/>
      <protection/>
    </xf>
    <xf numFmtId="3" fontId="0" fillId="0" borderId="27" xfId="0" applyNumberFormat="1" applyBorder="1" applyAlignment="1" applyProtection="1">
      <alignment/>
      <protection/>
    </xf>
    <xf numFmtId="0" fontId="0" fillId="0" borderId="25" xfId="0" applyBorder="1" applyAlignment="1" applyProtection="1">
      <alignment/>
      <protection/>
    </xf>
    <xf numFmtId="0" fontId="0" fillId="0" borderId="11" xfId="0" applyBorder="1" applyAlignment="1" applyProtection="1">
      <alignment/>
      <protection/>
    </xf>
    <xf numFmtId="0" fontId="0" fillId="0" borderId="24" xfId="0" applyBorder="1" applyAlignment="1" applyProtection="1">
      <alignment/>
      <protection/>
    </xf>
    <xf numFmtId="3" fontId="0" fillId="0" borderId="0" xfId="0" applyNumberFormat="1" applyFill="1" applyBorder="1" applyAlignment="1" applyProtection="1">
      <alignment/>
      <protection/>
    </xf>
    <xf numFmtId="0" fontId="0" fillId="0" borderId="23" xfId="0" applyBorder="1" applyAlignment="1" applyProtection="1">
      <alignment/>
      <protection/>
    </xf>
    <xf numFmtId="9" fontId="0" fillId="0" borderId="0" xfId="0" applyNumberFormat="1" applyAlignment="1" applyProtection="1">
      <alignment/>
      <protection/>
    </xf>
    <xf numFmtId="0" fontId="0" fillId="5" borderId="0" xfId="0" applyFill="1" applyAlignment="1" applyProtection="1">
      <alignment/>
      <protection/>
    </xf>
    <xf numFmtId="0" fontId="0" fillId="0" borderId="0" xfId="0" applyAlignment="1" applyProtection="1">
      <alignment horizontal="center"/>
      <protection/>
    </xf>
    <xf numFmtId="2" fontId="0" fillId="0" borderId="0" xfId="0" applyNumberFormat="1" applyAlignment="1" applyProtection="1">
      <alignment/>
      <protection/>
    </xf>
    <xf numFmtId="1" fontId="0" fillId="5" borderId="0" xfId="0" applyNumberFormat="1" applyFill="1" applyAlignment="1" applyProtection="1">
      <alignment/>
      <protection/>
    </xf>
    <xf numFmtId="0" fontId="0" fillId="5" borderId="0" xfId="0" applyFill="1" applyAlignment="1" applyProtection="1">
      <alignment horizontal="center"/>
      <protection/>
    </xf>
    <xf numFmtId="0" fontId="0" fillId="0" borderId="0" xfId="0" applyFill="1" applyBorder="1" applyAlignment="1" applyProtection="1">
      <alignment/>
      <protection/>
    </xf>
    <xf numFmtId="166" fontId="0" fillId="0" borderId="0" xfId="0" applyNumberFormat="1" applyAlignment="1" applyProtection="1">
      <alignment/>
      <protection/>
    </xf>
    <xf numFmtId="0" fontId="0" fillId="33" borderId="11" xfId="0" applyFont="1" applyFill="1" applyBorder="1" applyAlignment="1" applyProtection="1">
      <alignment/>
      <protection locked="0"/>
    </xf>
    <xf numFmtId="3" fontId="0" fillId="33" borderId="0" xfId="0" applyNumberFormat="1" applyFont="1" applyFill="1" applyBorder="1" applyAlignment="1" applyProtection="1">
      <alignment/>
      <protection locked="0"/>
    </xf>
    <xf numFmtId="6" fontId="0" fillId="33" borderId="0" xfId="0" applyNumberFormat="1" applyFont="1" applyFill="1" applyBorder="1" applyAlignment="1" applyProtection="1">
      <alignment/>
      <protection locked="0"/>
    </xf>
    <xf numFmtId="9" fontId="0" fillId="33" borderId="0" xfId="0" applyNumberFormat="1" applyFont="1" applyFill="1" applyBorder="1" applyAlignment="1" applyProtection="1">
      <alignment/>
      <protection locked="0"/>
    </xf>
    <xf numFmtId="6" fontId="0" fillId="33" borderId="0" xfId="0" applyNumberFormat="1" applyFill="1" applyBorder="1" applyAlignment="1" applyProtection="1">
      <alignment horizontal="right"/>
      <protection locked="0"/>
    </xf>
    <xf numFmtId="6" fontId="0" fillId="33" borderId="10" xfId="0" applyNumberFormat="1" applyFont="1" applyFill="1" applyBorder="1" applyAlignment="1" applyProtection="1">
      <alignment/>
      <protection locked="0"/>
    </xf>
    <xf numFmtId="167" fontId="1" fillId="33" borderId="11" xfId="0" applyNumberFormat="1" applyFont="1" applyFill="1" applyBorder="1" applyAlignment="1" applyProtection="1">
      <alignment wrapText="1"/>
      <protection locked="0"/>
    </xf>
    <xf numFmtId="167" fontId="1" fillId="33" borderId="0" xfId="0" applyNumberFormat="1" applyFont="1" applyFill="1" applyBorder="1" applyAlignment="1" applyProtection="1">
      <alignment wrapText="1"/>
      <protection locked="0"/>
    </xf>
    <xf numFmtId="0" fontId="1" fillId="33" borderId="0" xfId="0" applyNumberFormat="1" applyFont="1" applyFill="1" applyBorder="1" applyAlignment="1" applyProtection="1">
      <alignment horizontal="center" wrapText="1"/>
      <protection locked="0"/>
    </xf>
    <xf numFmtId="9" fontId="0" fillId="33" borderId="39" xfId="0" applyNumberFormat="1" applyFont="1" applyFill="1" applyBorder="1" applyAlignment="1" applyProtection="1">
      <alignment/>
      <protection locked="0"/>
    </xf>
    <xf numFmtId="0" fontId="0" fillId="33" borderId="40" xfId="0" applyNumberFormat="1" applyFont="1" applyFill="1" applyBorder="1" applyAlignment="1" applyProtection="1">
      <alignment/>
      <protection locked="0"/>
    </xf>
    <xf numFmtId="0" fontId="0" fillId="33" borderId="11" xfId="0" applyFill="1" applyBorder="1" applyAlignment="1" applyProtection="1">
      <alignment horizontal="center"/>
      <protection locked="0"/>
    </xf>
    <xf numFmtId="9" fontId="0" fillId="33" borderId="24" xfId="0" applyNumberForma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9" fontId="0" fillId="33" borderId="21" xfId="0" applyNumberFormat="1" applyFill="1" applyBorder="1" applyAlignment="1" applyProtection="1">
      <alignment horizontal="center"/>
      <protection locked="0"/>
    </xf>
    <xf numFmtId="9" fontId="0" fillId="33" borderId="23" xfId="0" applyNumberFormat="1"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21" xfId="0" applyFont="1" applyFill="1" applyBorder="1" applyAlignment="1" applyProtection="1">
      <alignment horizontal="center"/>
      <protection locked="0"/>
    </xf>
    <xf numFmtId="0" fontId="2" fillId="40" borderId="0" xfId="0" applyFont="1" applyFill="1" applyBorder="1" applyAlignment="1" applyProtection="1">
      <alignment horizontal="center"/>
      <protection locked="0"/>
    </xf>
    <xf numFmtId="0" fontId="2" fillId="40" borderId="21"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9" fontId="0" fillId="33" borderId="30" xfId="0" applyNumberFormat="1" applyFill="1" applyBorder="1" applyAlignment="1" applyProtection="1">
      <alignment horizontal="center"/>
      <protection locked="0"/>
    </xf>
    <xf numFmtId="9" fontId="0" fillId="33" borderId="0" xfId="0" applyNumberFormat="1" applyFill="1" applyAlignment="1" applyProtection="1">
      <alignment horizontal="center"/>
      <protection locked="0"/>
    </xf>
    <xf numFmtId="167" fontId="2" fillId="33" borderId="0" xfId="0" applyNumberFormat="1" applyFont="1" applyFill="1" applyBorder="1" applyAlignment="1" applyProtection="1">
      <alignment horizontal="center"/>
      <protection locked="0"/>
    </xf>
    <xf numFmtId="6" fontId="2" fillId="33" borderId="0" xfId="0" applyNumberFormat="1" applyFont="1" applyFill="1" applyBorder="1" applyAlignment="1" applyProtection="1">
      <alignment horizontal="center"/>
      <protection locked="0"/>
    </xf>
    <xf numFmtId="6" fontId="2" fillId="33" borderId="10" xfId="0" applyNumberFormat="1" applyFont="1" applyFill="1" applyBorder="1" applyAlignment="1" applyProtection="1">
      <alignment horizontal="center"/>
      <protection locked="0"/>
    </xf>
    <xf numFmtId="0" fontId="59" fillId="0" borderId="28" xfId="0" applyFont="1" applyBorder="1" applyAlignment="1">
      <alignment horizontal="center"/>
    </xf>
    <xf numFmtId="0" fontId="59" fillId="0" borderId="27" xfId="0" applyFont="1" applyBorder="1" applyAlignment="1">
      <alignment horizontal="center"/>
    </xf>
    <xf numFmtId="0" fontId="59" fillId="0" borderId="0" xfId="0" applyFont="1" applyAlignment="1">
      <alignment horizontal="left" wrapText="1"/>
    </xf>
    <xf numFmtId="0" fontId="1" fillId="0" borderId="0" xfId="0" applyFont="1" applyBorder="1" applyAlignment="1">
      <alignment horizontal="left" wrapText="1"/>
    </xf>
    <xf numFmtId="0" fontId="0" fillId="0" borderId="10" xfId="0" applyNumberFormat="1" applyBorder="1" applyAlignment="1">
      <alignment horizontal="left" wrapText="1"/>
    </xf>
    <xf numFmtId="0" fontId="2" fillId="0" borderId="10" xfId="0" applyFont="1" applyFill="1" applyBorder="1" applyAlignment="1" applyProtection="1">
      <alignment horizontal="left" wrapText="1"/>
      <protection/>
    </xf>
    <xf numFmtId="0" fontId="0" fillId="0" borderId="0" xfId="0" applyAlignment="1">
      <alignment horizontal="left" vertical="top" wrapText="1"/>
    </xf>
    <xf numFmtId="0" fontId="0" fillId="0" borderId="10" xfId="0" applyBorder="1" applyAlignment="1">
      <alignment horizontal="left" vertical="top" wrapText="1"/>
    </xf>
    <xf numFmtId="0" fontId="59" fillId="8" borderId="26" xfId="0" applyFont="1" applyFill="1" applyBorder="1" applyAlignment="1">
      <alignment horizontal="center"/>
    </xf>
    <xf numFmtId="0" fontId="59" fillId="17" borderId="26" xfId="0" applyFont="1" applyFill="1" applyBorder="1" applyAlignment="1">
      <alignment horizontal="center"/>
    </xf>
    <xf numFmtId="0" fontId="0" fillId="0" borderId="0" xfId="0" applyAlignment="1">
      <alignment horizontal="left"/>
    </xf>
    <xf numFmtId="0" fontId="0" fillId="0" borderId="20" xfId="0" applyBorder="1" applyAlignment="1">
      <alignment horizontal="left" wrapText="1"/>
    </xf>
    <xf numFmtId="0" fontId="0" fillId="0" borderId="0" xfId="0" applyBorder="1" applyAlignment="1">
      <alignment horizontal="left" wrapText="1"/>
    </xf>
    <xf numFmtId="0" fontId="13" fillId="0" borderId="0" xfId="0" applyFont="1" applyAlignment="1" applyProtection="1">
      <alignment/>
      <protection/>
    </xf>
    <xf numFmtId="0" fontId="10" fillId="0" borderId="0" xfId="0" applyFont="1" applyAlignment="1" applyProtection="1">
      <alignment horizontal="left" vertical="top" wrapText="1"/>
      <protection/>
    </xf>
    <xf numFmtId="0" fontId="69" fillId="0" borderId="0" xfId="0" applyNumberFormat="1" applyFont="1" applyAlignment="1">
      <alignment horizontal="left" vertical="top" wrapText="1"/>
    </xf>
    <xf numFmtId="0" fontId="10" fillId="0" borderId="0" xfId="0" applyNumberFormat="1" applyFont="1" applyAlignment="1">
      <alignment horizontal="left" vertical="top" wrapText="1"/>
    </xf>
    <xf numFmtId="0" fontId="0" fillId="0" borderId="10" xfId="0" applyBorder="1" applyAlignment="1">
      <alignment horizontal="center"/>
    </xf>
    <xf numFmtId="0" fontId="12" fillId="0" borderId="0" xfId="0" applyFont="1" applyAlignment="1">
      <alignment/>
    </xf>
    <xf numFmtId="0" fontId="10"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8">
    <dxf>
      <font>
        <color rgb="FF9C0006"/>
      </font>
      <fill>
        <patternFill>
          <bgColor rgb="FFFFC7CE"/>
        </patternFill>
      </fill>
    </dxf>
    <dxf>
      <font>
        <color rgb="FF006100"/>
      </font>
      <fill>
        <patternFill>
          <bgColor rgb="FFC6EFCE"/>
        </patternFill>
      </fill>
    </dxf>
    <dxf>
      <fill>
        <patternFill>
          <bgColor rgb="FF92D050"/>
        </patternFill>
      </fill>
    </dxf>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border/>
    </dxf>
    <dxf>
      <font>
        <color rgb="FF006100"/>
      </font>
      <fill>
        <patternFill>
          <bgColor rgb="FFC6EFCE"/>
        </patternFill>
      </fill>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6"/>
  <sheetViews>
    <sheetView tabSelected="1" zoomScalePageLayoutView="0" workbookViewId="0" topLeftCell="A1">
      <selection activeCell="A2" sqref="A2"/>
    </sheetView>
  </sheetViews>
  <sheetFormatPr defaultColWidth="9.140625" defaultRowHeight="15"/>
  <sheetData>
    <row r="1" ht="23.25">
      <c r="A1" s="158" t="s">
        <v>393</v>
      </c>
    </row>
    <row r="2" spans="1:3" ht="14.25">
      <c r="A2" t="s">
        <v>112</v>
      </c>
      <c r="C2" t="s">
        <v>394</v>
      </c>
    </row>
    <row r="3" ht="14.25">
      <c r="A3" t="s">
        <v>374</v>
      </c>
    </row>
    <row r="4" ht="14.25">
      <c r="A4" t="s">
        <v>375</v>
      </c>
    </row>
    <row r="5" ht="14.25">
      <c r="A5" t="s">
        <v>376</v>
      </c>
    </row>
    <row r="6" ht="14.25">
      <c r="B6" t="s">
        <v>17</v>
      </c>
    </row>
    <row r="7" ht="18">
      <c r="A7" s="453" t="s">
        <v>377</v>
      </c>
    </row>
    <row r="8" ht="14.25">
      <c r="A8" t="s">
        <v>384</v>
      </c>
    </row>
    <row r="9" ht="14.25">
      <c r="A9" t="s">
        <v>385</v>
      </c>
    </row>
    <row r="11" ht="18">
      <c r="A11" s="453" t="s">
        <v>386</v>
      </c>
    </row>
    <row r="12" ht="14.25">
      <c r="A12" t="s">
        <v>387</v>
      </c>
    </row>
    <row r="14" ht="18">
      <c r="A14" s="453" t="s">
        <v>359</v>
      </c>
    </row>
    <row r="15" ht="14.25">
      <c r="A15" t="s">
        <v>357</v>
      </c>
    </row>
    <row r="17" ht="18">
      <c r="A17" s="453" t="s">
        <v>358</v>
      </c>
    </row>
    <row r="18" ht="14.25">
      <c r="A18" t="s">
        <v>308</v>
      </c>
    </row>
    <row r="20" ht="18">
      <c r="A20" s="453" t="s">
        <v>309</v>
      </c>
    </row>
    <row r="21" ht="14.25">
      <c r="A21" t="s">
        <v>364</v>
      </c>
    </row>
    <row r="23" ht="18">
      <c r="A23" s="453" t="s">
        <v>365</v>
      </c>
    </row>
    <row r="24" ht="14.25">
      <c r="A24" t="s">
        <v>406</v>
      </c>
    </row>
    <row r="25" ht="14.25">
      <c r="A25" t="s">
        <v>407</v>
      </c>
    </row>
    <row r="26" ht="18">
      <c r="A26" s="453"/>
    </row>
  </sheetData>
  <sheetProtection password="DC01"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FF0000"/>
  </sheetPr>
  <dimension ref="A1:Z35"/>
  <sheetViews>
    <sheetView zoomScalePageLayoutView="0" workbookViewId="0" topLeftCell="A1">
      <selection activeCell="E23" sqref="E23"/>
    </sheetView>
  </sheetViews>
  <sheetFormatPr defaultColWidth="9.140625" defaultRowHeight="15"/>
  <cols>
    <col min="1" max="1" width="28.140625" style="0" customWidth="1"/>
    <col min="2" max="2" width="17.00390625" style="0" bestFit="1" customWidth="1"/>
    <col min="3" max="3" width="11.8515625" style="0" bestFit="1" customWidth="1"/>
    <col min="14" max="14" width="22.00390625" style="0" bestFit="1" customWidth="1"/>
    <col min="15" max="15" width="24.28125" style="0" bestFit="1" customWidth="1"/>
    <col min="19" max="19" width="3.28125" style="0" customWidth="1"/>
    <col min="23" max="23" width="3.421875" style="0" customWidth="1"/>
  </cols>
  <sheetData>
    <row r="1" spans="1:5" ht="18">
      <c r="A1" s="560" t="s">
        <v>94</v>
      </c>
      <c r="B1" s="560"/>
      <c r="C1" s="140"/>
      <c r="D1" s="140"/>
      <c r="E1" s="140"/>
    </row>
    <row r="2" spans="1:5" ht="14.25">
      <c r="A2" s="561" t="s">
        <v>64</v>
      </c>
      <c r="B2" s="561"/>
      <c r="C2" s="561"/>
      <c r="D2" s="561"/>
      <c r="E2" s="561"/>
    </row>
    <row r="3" spans="1:5" ht="14.25">
      <c r="A3" s="561"/>
      <c r="B3" s="561"/>
      <c r="C3" s="561"/>
      <c r="D3" s="561"/>
      <c r="E3" s="561"/>
    </row>
    <row r="4" spans="1:10" ht="14.25">
      <c r="A4" s="561"/>
      <c r="B4" s="561"/>
      <c r="C4" s="561"/>
      <c r="D4" s="561"/>
      <c r="E4" s="561"/>
      <c r="F4" t="s">
        <v>2</v>
      </c>
      <c r="J4" s="7"/>
    </row>
    <row r="5" spans="1:26" ht="14.25">
      <c r="A5" s="561"/>
      <c r="B5" s="561"/>
      <c r="C5" s="561"/>
      <c r="D5" s="561"/>
      <c r="E5" s="561"/>
      <c r="P5" s="559" t="s">
        <v>287</v>
      </c>
      <c r="Q5" s="559"/>
      <c r="R5" s="559"/>
      <c r="S5" s="46"/>
      <c r="T5" s="559" t="s">
        <v>113</v>
      </c>
      <c r="U5" s="559"/>
      <c r="V5" s="559"/>
      <c r="W5" s="46"/>
      <c r="X5" s="559" t="s">
        <v>114</v>
      </c>
      <c r="Y5" s="559"/>
      <c r="Z5" s="559"/>
    </row>
    <row r="6" spans="1:26" ht="14.25">
      <c r="A6" t="s">
        <v>273</v>
      </c>
      <c r="B6">
        <v>8</v>
      </c>
      <c r="C6">
        <v>8</v>
      </c>
      <c r="D6" s="1">
        <v>8</v>
      </c>
      <c r="E6">
        <v>8</v>
      </c>
      <c r="P6" s="5" t="s">
        <v>220</v>
      </c>
      <c r="Q6" s="5" t="s">
        <v>286</v>
      </c>
      <c r="R6" s="5" t="s">
        <v>221</v>
      </c>
      <c r="T6" s="5" t="s">
        <v>220</v>
      </c>
      <c r="U6" s="5" t="s">
        <v>286</v>
      </c>
      <c r="V6" s="5" t="s">
        <v>221</v>
      </c>
      <c r="X6" s="5" t="s">
        <v>220</v>
      </c>
      <c r="Y6" s="5" t="s">
        <v>286</v>
      </c>
      <c r="Z6" s="5" t="s">
        <v>221</v>
      </c>
    </row>
    <row r="7" spans="1:19" ht="14.25">
      <c r="A7" t="s">
        <v>217</v>
      </c>
      <c r="N7" s="6"/>
      <c r="O7" t="s">
        <v>200</v>
      </c>
      <c r="S7" s="5"/>
    </row>
    <row r="8" spans="1:15" ht="14.25">
      <c r="A8" t="s">
        <v>60</v>
      </c>
      <c r="B8" s="8">
        <v>1</v>
      </c>
      <c r="C8">
        <v>1</v>
      </c>
      <c r="D8">
        <v>1</v>
      </c>
      <c r="E8">
        <v>1</v>
      </c>
      <c r="F8" t="s">
        <v>370</v>
      </c>
      <c r="O8" t="s">
        <v>219</v>
      </c>
    </row>
    <row r="9" spans="1:15" ht="14.25">
      <c r="A9" t="s">
        <v>61</v>
      </c>
      <c r="C9" s="1"/>
      <c r="D9" s="1"/>
      <c r="F9" s="548" t="s">
        <v>235</v>
      </c>
      <c r="G9" s="548"/>
      <c r="H9" s="548"/>
      <c r="I9" s="548"/>
      <c r="J9" s="548"/>
      <c r="K9" s="548"/>
      <c r="L9" s="548"/>
      <c r="O9" t="s">
        <v>218</v>
      </c>
    </row>
    <row r="10" spans="1:15" ht="14.25">
      <c r="A10" t="s">
        <v>32</v>
      </c>
      <c r="B10" s="8"/>
      <c r="C10" s="8">
        <v>1</v>
      </c>
      <c r="D10" s="8"/>
      <c r="E10" s="8"/>
      <c r="F10" s="548"/>
      <c r="G10" s="548"/>
      <c r="H10" s="548"/>
      <c r="I10" s="548"/>
      <c r="J10" s="548"/>
      <c r="K10" s="548"/>
      <c r="L10" s="548"/>
      <c r="O10" s="5"/>
    </row>
    <row r="11" spans="1:12" ht="14.25">
      <c r="A11" t="s">
        <v>33</v>
      </c>
      <c r="B11" s="8"/>
      <c r="C11" s="8"/>
      <c r="D11" s="8">
        <v>1</v>
      </c>
      <c r="E11" s="8"/>
      <c r="F11" s="548"/>
      <c r="G11" s="548"/>
      <c r="H11" s="548"/>
      <c r="I11" s="548"/>
      <c r="J11" s="548"/>
      <c r="K11" s="548"/>
      <c r="L11" s="548"/>
    </row>
    <row r="12" spans="1:12" ht="14.25">
      <c r="A12" t="s">
        <v>1</v>
      </c>
      <c r="B12" s="8"/>
      <c r="C12" s="8"/>
      <c r="D12" s="8"/>
      <c r="E12" s="8">
        <v>1</v>
      </c>
      <c r="F12" s="548"/>
      <c r="G12" s="548"/>
      <c r="H12" s="548"/>
      <c r="I12" s="548"/>
      <c r="J12" s="548"/>
      <c r="K12" s="548"/>
      <c r="L12" s="548"/>
    </row>
    <row r="13" spans="1:6" ht="14.25">
      <c r="A13" t="s">
        <v>277</v>
      </c>
      <c r="B13" s="1" t="s">
        <v>279</v>
      </c>
      <c r="F13" t="s">
        <v>236</v>
      </c>
    </row>
    <row r="14" spans="1:6" ht="14.25">
      <c r="A14" t="s">
        <v>278</v>
      </c>
      <c r="B14" s="1" t="s">
        <v>279</v>
      </c>
      <c r="F14" t="s">
        <v>243</v>
      </c>
    </row>
    <row r="16" spans="1:6" ht="14.25">
      <c r="A16" t="s">
        <v>149</v>
      </c>
      <c r="F16" t="s">
        <v>4</v>
      </c>
    </row>
    <row r="18" spans="1:6" ht="14.25">
      <c r="A18" t="s">
        <v>150</v>
      </c>
      <c r="F18" t="s">
        <v>3</v>
      </c>
    </row>
    <row r="20" spans="1:6" ht="14.25">
      <c r="A20" t="s">
        <v>5</v>
      </c>
      <c r="B20" t="s">
        <v>6</v>
      </c>
      <c r="F20" t="s">
        <v>7</v>
      </c>
    </row>
    <row r="24" spans="1:12" ht="14.25">
      <c r="A24" t="s">
        <v>210</v>
      </c>
      <c r="F24" s="548" t="s">
        <v>148</v>
      </c>
      <c r="G24" s="548"/>
      <c r="H24" s="548"/>
      <c r="I24" s="548"/>
      <c r="J24" s="548"/>
      <c r="K24" s="548"/>
      <c r="L24" s="548"/>
    </row>
    <row r="25" spans="6:12" ht="14.25">
      <c r="F25" s="548"/>
      <c r="G25" s="548"/>
      <c r="H25" s="548"/>
      <c r="I25" s="548"/>
      <c r="J25" s="548"/>
      <c r="K25" s="548"/>
      <c r="L25" s="548"/>
    </row>
    <row r="26" spans="6:12" ht="14.25">
      <c r="F26" s="548"/>
      <c r="G26" s="548"/>
      <c r="H26" s="548"/>
      <c r="I26" s="548"/>
      <c r="J26" s="548"/>
      <c r="K26" s="548"/>
      <c r="L26" s="548"/>
    </row>
    <row r="28" spans="1:2" ht="14.25">
      <c r="A28" s="17"/>
      <c r="B28" s="17"/>
    </row>
    <row r="29" spans="1:2" ht="14.25">
      <c r="A29" s="3"/>
      <c r="B29" s="17"/>
    </row>
    <row r="30" spans="1:2" ht="14.25">
      <c r="A30" s="4"/>
      <c r="B30" s="35"/>
    </row>
    <row r="31" spans="1:2" ht="14.25">
      <c r="A31" s="4"/>
      <c r="B31" s="35"/>
    </row>
    <row r="32" spans="1:2" ht="14.25">
      <c r="A32" s="4"/>
      <c r="B32" s="36"/>
    </row>
    <row r="33" spans="1:2" ht="14.25">
      <c r="A33" s="3"/>
      <c r="B33" s="2"/>
    </row>
    <row r="34" spans="1:2" ht="14.25">
      <c r="A34" s="4"/>
      <c r="B34" s="36"/>
    </row>
    <row r="35" spans="1:2" ht="14.25">
      <c r="A35" s="4"/>
      <c r="B35" s="36"/>
    </row>
  </sheetData>
  <sheetProtection/>
  <mergeCells count="7">
    <mergeCell ref="F24:L26"/>
    <mergeCell ref="P5:R5"/>
    <mergeCell ref="T5:V5"/>
    <mergeCell ref="X5:Z5"/>
    <mergeCell ref="A1:B1"/>
    <mergeCell ref="A2:E5"/>
    <mergeCell ref="F9:L1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T130"/>
  <sheetViews>
    <sheetView zoomScale="80" zoomScaleNormal="80" zoomScalePageLayoutView="80" workbookViewId="0" topLeftCell="A1">
      <selection activeCell="E72" sqref="E72"/>
    </sheetView>
  </sheetViews>
  <sheetFormatPr defaultColWidth="9.140625" defaultRowHeight="15"/>
  <cols>
    <col min="1" max="1" width="3.7109375" style="0" customWidth="1"/>
    <col min="2" max="2" width="33.421875" style="0" customWidth="1"/>
    <col min="3" max="3" width="30.8515625" style="0" customWidth="1"/>
    <col min="4" max="4" width="62.28125" style="0" customWidth="1"/>
    <col min="5" max="5" width="12.8515625" style="0" customWidth="1"/>
    <col min="6" max="6" width="16.421875" style="0" customWidth="1"/>
    <col min="7" max="7" width="18.7109375" style="0" customWidth="1"/>
    <col min="9" max="9" width="11.140625" style="0" bestFit="1" customWidth="1"/>
    <col min="10" max="10" width="15.7109375" style="0" bestFit="1" customWidth="1"/>
    <col min="11" max="11" width="18.7109375" style="0" bestFit="1" customWidth="1"/>
    <col min="12" max="12" width="7.8515625" style="0" bestFit="1" customWidth="1"/>
  </cols>
  <sheetData>
    <row r="1" spans="1:11" ht="23.25">
      <c r="A1" s="142" t="s">
        <v>65</v>
      </c>
      <c r="D1" s="157"/>
      <c r="K1" s="258"/>
    </row>
    <row r="2" spans="1:11" ht="23.25">
      <c r="A2" s="142"/>
      <c r="D2" s="545"/>
      <c r="E2" s="545"/>
      <c r="F2" s="545"/>
      <c r="K2" s="258"/>
    </row>
    <row r="3" spans="1:11" ht="15">
      <c r="A3" s="153" t="s">
        <v>326</v>
      </c>
      <c r="B3" s="153"/>
      <c r="C3" s="153"/>
      <c r="D3" s="83"/>
      <c r="K3" s="258"/>
    </row>
    <row r="4" spans="1:11" ht="15">
      <c r="A4" s="153"/>
      <c r="B4" s="153" t="s">
        <v>397</v>
      </c>
      <c r="C4" s="153"/>
      <c r="D4" t="s">
        <v>400</v>
      </c>
      <c r="K4" s="258"/>
    </row>
    <row r="5" spans="1:11" ht="15">
      <c r="A5" s="153"/>
      <c r="B5" s="153"/>
      <c r="C5" s="153" t="s">
        <v>397</v>
      </c>
      <c r="K5" s="258"/>
    </row>
    <row r="6" spans="1:11" ht="15">
      <c r="A6" s="153"/>
      <c r="B6" s="153"/>
      <c r="C6" s="153"/>
      <c r="D6" s="544" t="s">
        <v>408</v>
      </c>
      <c r="E6" s="544"/>
      <c r="F6" s="544"/>
      <c r="G6" s="544"/>
      <c r="H6" s="544"/>
      <c r="K6" s="258"/>
    </row>
    <row r="7" spans="1:11" ht="96.75" customHeight="1">
      <c r="A7" s="295"/>
      <c r="B7" s="299" t="s">
        <v>109</v>
      </c>
      <c r="C7" s="295"/>
      <c r="D7" s="546" t="s">
        <v>372</v>
      </c>
      <c r="E7" s="546"/>
      <c r="F7" s="546"/>
      <c r="K7" s="309" t="s">
        <v>112</v>
      </c>
    </row>
    <row r="8" spans="1:20" ht="105">
      <c r="A8" s="116"/>
      <c r="B8" s="293" t="s">
        <v>142</v>
      </c>
      <c r="C8" s="116"/>
      <c r="D8" s="116"/>
      <c r="E8" s="116"/>
      <c r="F8" s="116"/>
      <c r="G8" s="116"/>
      <c r="H8" s="410" t="s">
        <v>10</v>
      </c>
      <c r="I8" s="117"/>
      <c r="J8" t="s">
        <v>311</v>
      </c>
      <c r="K8" s="258"/>
      <c r="T8" s="222"/>
    </row>
    <row r="9" spans="1:20" ht="30" customHeight="1">
      <c r="A9" s="260" t="s">
        <v>158</v>
      </c>
      <c r="B9" s="261" t="s">
        <v>80</v>
      </c>
      <c r="C9" s="261" t="s">
        <v>62</v>
      </c>
      <c r="D9" s="261" t="s">
        <v>313</v>
      </c>
      <c r="E9" s="257" t="s">
        <v>82</v>
      </c>
      <c r="F9" s="257" t="s">
        <v>141</v>
      </c>
      <c r="G9" s="300" t="str">
        <f>'3 Define Allied Practitioner(s)'!A9</f>
        <v>Hygienist-Therapist</v>
      </c>
      <c r="H9" s="257" t="s">
        <v>58</v>
      </c>
      <c r="I9" s="302" t="s">
        <v>250</v>
      </c>
      <c r="J9" s="19"/>
      <c r="K9" s="258"/>
      <c r="L9" s="19"/>
      <c r="M9" s="19"/>
      <c r="N9" s="19"/>
      <c r="O9" s="19"/>
      <c r="P9" s="19"/>
      <c r="T9" s="224"/>
    </row>
    <row r="10" spans="1:20" ht="15">
      <c r="A10" s="263"/>
      <c r="B10" s="264"/>
      <c r="C10" s="264"/>
      <c r="D10" s="264"/>
      <c r="E10" s="264"/>
      <c r="F10" s="264"/>
      <c r="G10" s="264"/>
      <c r="H10" s="264"/>
      <c r="I10" s="265"/>
      <c r="J10" s="19"/>
      <c r="K10" s="259"/>
      <c r="L10" s="94"/>
      <c r="M10" s="112"/>
      <c r="N10" s="112"/>
      <c r="O10" s="112"/>
      <c r="P10" s="112"/>
      <c r="T10" s="163"/>
    </row>
    <row r="11" spans="1:20" ht="15">
      <c r="A11" s="266">
        <v>1</v>
      </c>
      <c r="B11" s="259" t="s">
        <v>315</v>
      </c>
      <c r="C11" s="259" t="s">
        <v>314</v>
      </c>
      <c r="D11" s="267" t="s">
        <v>154</v>
      </c>
      <c r="E11" s="531">
        <v>0</v>
      </c>
      <c r="F11" s="531">
        <v>0</v>
      </c>
      <c r="G11" s="531">
        <v>15</v>
      </c>
      <c r="H11" s="531">
        <v>10</v>
      </c>
      <c r="I11" s="532">
        <v>10</v>
      </c>
      <c r="J11" s="19"/>
      <c r="K11" s="258"/>
      <c r="L11" s="19"/>
      <c r="M11" s="78"/>
      <c r="N11" s="78"/>
      <c r="O11" s="78"/>
      <c r="P11" s="78"/>
      <c r="T11" s="163"/>
    </row>
    <row r="12" spans="1:20" ht="14.25" hidden="1">
      <c r="A12" s="266"/>
      <c r="B12" s="259"/>
      <c r="C12" s="259"/>
      <c r="D12" s="267" t="s">
        <v>155</v>
      </c>
      <c r="E12" s="275"/>
      <c r="F12" s="275"/>
      <c r="G12" s="275"/>
      <c r="H12" s="275"/>
      <c r="I12" s="276"/>
      <c r="J12" s="19"/>
      <c r="K12" s="258"/>
      <c r="L12" s="19"/>
      <c r="M12" s="222"/>
      <c r="N12" s="78"/>
      <c r="O12" s="78"/>
      <c r="P12" s="78"/>
      <c r="T12" s="163"/>
    </row>
    <row r="13" spans="1:20" ht="14.25" hidden="1">
      <c r="A13" s="266"/>
      <c r="B13" s="259"/>
      <c r="C13" s="259"/>
      <c r="D13" s="267" t="s">
        <v>156</v>
      </c>
      <c r="E13" s="275"/>
      <c r="F13" s="275"/>
      <c r="G13" s="275"/>
      <c r="H13" s="275"/>
      <c r="I13" s="276"/>
      <c r="J13" s="19"/>
      <c r="K13" s="19"/>
      <c r="L13" s="19"/>
      <c r="M13" s="78"/>
      <c r="N13" s="78"/>
      <c r="O13" s="78"/>
      <c r="P13" s="78"/>
      <c r="T13" s="163"/>
    </row>
    <row r="14" spans="1:20" ht="14.25" hidden="1">
      <c r="A14" s="266"/>
      <c r="B14" s="259"/>
      <c r="C14" s="259"/>
      <c r="D14" s="267" t="s">
        <v>238</v>
      </c>
      <c r="E14" s="275"/>
      <c r="F14" s="275"/>
      <c r="G14" s="275"/>
      <c r="H14" s="275"/>
      <c r="I14" s="276"/>
      <c r="J14" s="19"/>
      <c r="K14" s="19"/>
      <c r="L14" s="19"/>
      <c r="M14" s="78"/>
      <c r="N14" s="78"/>
      <c r="O14" s="78"/>
      <c r="P14" s="78"/>
      <c r="T14" s="163"/>
    </row>
    <row r="15" spans="1:20" ht="15">
      <c r="A15" s="266"/>
      <c r="B15" s="259"/>
      <c r="C15" s="259"/>
      <c r="D15" s="267"/>
      <c r="E15" s="268"/>
      <c r="F15" s="268"/>
      <c r="G15" s="268"/>
      <c r="H15" s="268"/>
      <c r="I15" s="269"/>
      <c r="J15" s="19"/>
      <c r="K15" s="19"/>
      <c r="L15" s="19"/>
      <c r="M15" s="78"/>
      <c r="N15" s="78"/>
      <c r="O15" s="78"/>
      <c r="P15" s="78"/>
      <c r="T15" s="163"/>
    </row>
    <row r="16" spans="1:20" ht="15">
      <c r="A16" s="266">
        <v>2</v>
      </c>
      <c r="B16" s="259" t="s">
        <v>239</v>
      </c>
      <c r="C16" s="259" t="s">
        <v>240</v>
      </c>
      <c r="D16" s="267" t="s">
        <v>163</v>
      </c>
      <c r="E16" s="531">
        <v>5</v>
      </c>
      <c r="F16" s="531">
        <v>5</v>
      </c>
      <c r="G16" s="531">
        <v>5</v>
      </c>
      <c r="H16" s="531">
        <v>5</v>
      </c>
      <c r="I16" s="532">
        <v>5</v>
      </c>
      <c r="J16" s="19"/>
      <c r="K16" s="19"/>
      <c r="L16" s="19"/>
      <c r="M16" s="78"/>
      <c r="N16" s="78"/>
      <c r="O16" s="78"/>
      <c r="P16" s="78"/>
      <c r="T16" s="163"/>
    </row>
    <row r="17" spans="1:20" ht="18" customHeight="1">
      <c r="A17" s="266">
        <v>3</v>
      </c>
      <c r="B17" s="259"/>
      <c r="C17" s="259" t="s">
        <v>164</v>
      </c>
      <c r="D17" s="345" t="s">
        <v>165</v>
      </c>
      <c r="E17" s="531">
        <v>5</v>
      </c>
      <c r="F17" s="531">
        <v>5</v>
      </c>
      <c r="G17" s="531">
        <v>5</v>
      </c>
      <c r="H17" s="531">
        <v>5</v>
      </c>
      <c r="I17" s="532">
        <v>5</v>
      </c>
      <c r="J17" s="19"/>
      <c r="K17" s="19"/>
      <c r="L17" s="19"/>
      <c r="M17" s="78"/>
      <c r="N17" s="78"/>
      <c r="O17" s="78"/>
      <c r="P17" s="78"/>
      <c r="T17" s="163"/>
    </row>
    <row r="18" spans="1:20" ht="14.25" hidden="1">
      <c r="A18" s="266"/>
      <c r="B18" s="259"/>
      <c r="C18" s="259"/>
      <c r="D18" s="267" t="s">
        <v>166</v>
      </c>
      <c r="E18" s="533"/>
      <c r="F18" s="533"/>
      <c r="G18" s="533"/>
      <c r="H18" s="533"/>
      <c r="I18" s="534"/>
      <c r="J18" s="19"/>
      <c r="K18" s="19"/>
      <c r="L18" s="19"/>
      <c r="M18" s="78"/>
      <c r="N18" s="78"/>
      <c r="O18" s="78"/>
      <c r="P18" s="78"/>
      <c r="T18" s="163"/>
    </row>
    <row r="19" spans="1:20" ht="14.25" hidden="1">
      <c r="A19" s="266"/>
      <c r="B19" s="259"/>
      <c r="C19" s="259"/>
      <c r="D19" s="267" t="s">
        <v>167</v>
      </c>
      <c r="E19" s="533"/>
      <c r="F19" s="533"/>
      <c r="G19" s="533"/>
      <c r="H19" s="533"/>
      <c r="I19" s="534"/>
      <c r="J19" s="19"/>
      <c r="K19" s="19"/>
      <c r="L19" s="19"/>
      <c r="M19" s="78"/>
      <c r="N19" s="222"/>
      <c r="O19" s="78"/>
      <c r="P19" s="78"/>
      <c r="T19" s="163"/>
    </row>
    <row r="20" spans="1:20" ht="14.25" hidden="1">
      <c r="A20" s="266"/>
      <c r="B20" s="259"/>
      <c r="C20" s="259"/>
      <c r="D20" s="267" t="s">
        <v>168</v>
      </c>
      <c r="E20" s="533"/>
      <c r="F20" s="533"/>
      <c r="G20" s="533"/>
      <c r="H20" s="533"/>
      <c r="I20" s="534"/>
      <c r="J20" s="19"/>
      <c r="K20" s="19"/>
      <c r="L20" s="19"/>
      <c r="M20" s="78"/>
      <c r="N20" s="78"/>
      <c r="O20" s="78"/>
      <c r="P20" s="78"/>
      <c r="T20" s="163"/>
    </row>
    <row r="21" spans="1:20" ht="15">
      <c r="A21" s="266">
        <v>4</v>
      </c>
      <c r="B21" s="259"/>
      <c r="C21" s="259" t="s">
        <v>241</v>
      </c>
      <c r="D21" s="267" t="s">
        <v>242</v>
      </c>
      <c r="E21" s="531">
        <v>5</v>
      </c>
      <c r="F21" s="531">
        <v>5</v>
      </c>
      <c r="G21" s="531">
        <v>5</v>
      </c>
      <c r="H21" s="531">
        <v>5</v>
      </c>
      <c r="I21" s="532">
        <v>5</v>
      </c>
      <c r="J21" s="19"/>
      <c r="K21" s="19"/>
      <c r="L21" s="19"/>
      <c r="M21" s="222"/>
      <c r="N21" s="78"/>
      <c r="O21" s="78"/>
      <c r="P21" s="78"/>
      <c r="T21" s="163"/>
    </row>
    <row r="22" spans="1:20" ht="15">
      <c r="A22" s="266"/>
      <c r="B22" s="259"/>
      <c r="C22" s="259"/>
      <c r="D22" s="267"/>
      <c r="E22" s="268"/>
      <c r="F22" s="268"/>
      <c r="G22" s="268"/>
      <c r="H22" s="268"/>
      <c r="I22" s="269"/>
      <c r="J22" s="19"/>
      <c r="K22" s="19"/>
      <c r="L22" s="19"/>
      <c r="M22" s="222"/>
      <c r="N22" s="222"/>
      <c r="O22" s="222"/>
      <c r="P22" s="78"/>
      <c r="T22" s="163"/>
    </row>
    <row r="23" spans="1:20" ht="15">
      <c r="A23" s="266">
        <v>5</v>
      </c>
      <c r="B23" s="259" t="s">
        <v>198</v>
      </c>
      <c r="C23" s="259" t="s">
        <v>159</v>
      </c>
      <c r="D23" s="267" t="s">
        <v>54</v>
      </c>
      <c r="E23" s="531">
        <v>0</v>
      </c>
      <c r="F23" s="531">
        <v>20</v>
      </c>
      <c r="G23" s="531">
        <v>20</v>
      </c>
      <c r="H23" s="531">
        <v>5</v>
      </c>
      <c r="I23" s="532">
        <v>5</v>
      </c>
      <c r="J23" s="19"/>
      <c r="K23" s="19"/>
      <c r="L23" s="19"/>
      <c r="M23" s="222"/>
      <c r="N23" s="78"/>
      <c r="O23" s="78"/>
      <c r="P23" s="78"/>
      <c r="T23" s="163"/>
    </row>
    <row r="24" spans="1:20" ht="15">
      <c r="A24" s="266"/>
      <c r="B24" s="259"/>
      <c r="C24" s="259"/>
      <c r="D24" s="267" t="s">
        <v>297</v>
      </c>
      <c r="E24" s="531">
        <v>20</v>
      </c>
      <c r="F24" s="531">
        <v>20</v>
      </c>
      <c r="G24" s="531">
        <v>20</v>
      </c>
      <c r="H24" s="531">
        <v>5</v>
      </c>
      <c r="I24" s="532">
        <v>5</v>
      </c>
      <c r="J24" s="19"/>
      <c r="K24" s="19"/>
      <c r="L24" s="19"/>
      <c r="M24" s="222"/>
      <c r="N24" s="222"/>
      <c r="O24" s="222"/>
      <c r="P24" s="78"/>
      <c r="T24" s="163"/>
    </row>
    <row r="25" spans="1:20" ht="15">
      <c r="A25" s="266">
        <v>6</v>
      </c>
      <c r="B25" s="259"/>
      <c r="C25" s="259" t="s">
        <v>162</v>
      </c>
      <c r="D25" s="267" t="s">
        <v>337</v>
      </c>
      <c r="E25" s="531">
        <v>15</v>
      </c>
      <c r="F25" s="531">
        <v>15</v>
      </c>
      <c r="G25" s="531">
        <v>15</v>
      </c>
      <c r="H25" s="531">
        <v>5</v>
      </c>
      <c r="I25" s="532">
        <v>5</v>
      </c>
      <c r="J25" s="19"/>
      <c r="K25" s="19"/>
      <c r="L25" s="19"/>
      <c r="M25" s="151"/>
      <c r="N25" s="78"/>
      <c r="O25" s="78"/>
      <c r="P25" s="78"/>
      <c r="T25" s="163"/>
    </row>
    <row r="26" spans="1:20" ht="14.25" hidden="1">
      <c r="A26" s="266"/>
      <c r="B26" s="259"/>
      <c r="C26" s="259"/>
      <c r="D26" s="267" t="s">
        <v>30</v>
      </c>
      <c r="E26" s="533" t="s">
        <v>81</v>
      </c>
      <c r="F26" s="533" t="s">
        <v>81</v>
      </c>
      <c r="G26" s="533"/>
      <c r="H26" s="533"/>
      <c r="I26" s="534"/>
      <c r="J26" s="19"/>
      <c r="K26" s="19"/>
      <c r="L26" s="19"/>
      <c r="M26" s="222"/>
      <c r="N26" s="222"/>
      <c r="O26" s="222"/>
      <c r="P26" s="78"/>
      <c r="T26" s="163"/>
    </row>
    <row r="27" spans="1:20" ht="15">
      <c r="A27" s="266">
        <v>7</v>
      </c>
      <c r="B27" s="259"/>
      <c r="C27" s="259" t="s">
        <v>268</v>
      </c>
      <c r="D27" s="267" t="s">
        <v>269</v>
      </c>
      <c r="E27" s="531">
        <v>10</v>
      </c>
      <c r="F27" s="531">
        <v>10</v>
      </c>
      <c r="G27" s="531">
        <v>10</v>
      </c>
      <c r="H27" s="531">
        <v>5</v>
      </c>
      <c r="I27" s="532">
        <v>5</v>
      </c>
      <c r="J27" s="19"/>
      <c r="K27" s="19"/>
      <c r="L27" s="19"/>
      <c r="M27" s="222"/>
      <c r="N27" s="222"/>
      <c r="O27" s="222"/>
      <c r="P27" s="78"/>
      <c r="T27" s="163"/>
    </row>
    <row r="28" spans="1:20" ht="15">
      <c r="A28" s="266"/>
      <c r="B28" s="259"/>
      <c r="C28" s="259"/>
      <c r="D28" s="267"/>
      <c r="E28" s="268"/>
      <c r="F28" s="268"/>
      <c r="G28" s="268"/>
      <c r="H28" s="268"/>
      <c r="I28" s="269"/>
      <c r="T28" s="163"/>
    </row>
    <row r="29" spans="1:20" ht="15">
      <c r="A29" s="266">
        <v>8</v>
      </c>
      <c r="B29" s="259" t="s">
        <v>114</v>
      </c>
      <c r="C29" s="259" t="s">
        <v>270</v>
      </c>
      <c r="D29" s="267" t="s">
        <v>271</v>
      </c>
      <c r="E29" s="531">
        <v>0</v>
      </c>
      <c r="F29" s="531">
        <v>40</v>
      </c>
      <c r="G29" s="531">
        <v>40</v>
      </c>
      <c r="H29" s="531">
        <v>30</v>
      </c>
      <c r="I29" s="532">
        <v>30</v>
      </c>
      <c r="T29" s="163"/>
    </row>
    <row r="30" spans="1:20" ht="14.25" hidden="1">
      <c r="A30" s="266"/>
      <c r="B30" s="259"/>
      <c r="C30" s="259"/>
      <c r="D30" s="267" t="s">
        <v>272</v>
      </c>
      <c r="E30" s="533"/>
      <c r="F30" s="533"/>
      <c r="G30" s="533"/>
      <c r="H30" s="533"/>
      <c r="I30" s="534"/>
      <c r="T30" s="163"/>
    </row>
    <row r="31" spans="1:20" ht="15">
      <c r="A31" s="266">
        <v>9</v>
      </c>
      <c r="B31" s="259"/>
      <c r="C31" s="259" t="s">
        <v>336</v>
      </c>
      <c r="D31" s="267" t="s">
        <v>293</v>
      </c>
      <c r="E31" s="531">
        <v>0</v>
      </c>
      <c r="F31" s="531">
        <v>40</v>
      </c>
      <c r="G31" s="531">
        <v>40</v>
      </c>
      <c r="H31" s="531">
        <v>40</v>
      </c>
      <c r="I31" s="532">
        <v>40</v>
      </c>
      <c r="J31" s="171"/>
      <c r="T31" s="163"/>
    </row>
    <row r="32" spans="1:20" ht="14.25" hidden="1">
      <c r="A32" s="266"/>
      <c r="B32" s="259"/>
      <c r="C32" s="259"/>
      <c r="D32" s="267" t="s">
        <v>294</v>
      </c>
      <c r="E32" s="533"/>
      <c r="F32" s="533"/>
      <c r="G32" s="533"/>
      <c r="H32" s="533"/>
      <c r="I32" s="534"/>
      <c r="J32" s="171"/>
      <c r="K32" t="s">
        <v>131</v>
      </c>
      <c r="T32" s="163"/>
    </row>
    <row r="33" spans="1:20" ht="14.25" hidden="1">
      <c r="A33" s="266"/>
      <c r="B33" s="259"/>
      <c r="C33" s="259"/>
      <c r="D33" s="267" t="s">
        <v>295</v>
      </c>
      <c r="E33" s="533"/>
      <c r="F33" s="533"/>
      <c r="G33" s="533"/>
      <c r="H33" s="533"/>
      <c r="I33" s="534"/>
      <c r="J33" s="171"/>
      <c r="T33" s="163"/>
    </row>
    <row r="34" spans="1:20" ht="15">
      <c r="A34" s="266">
        <v>10</v>
      </c>
      <c r="B34" s="259"/>
      <c r="C34" s="259" t="s">
        <v>31</v>
      </c>
      <c r="D34" s="267" t="s">
        <v>300</v>
      </c>
      <c r="E34" s="531">
        <v>0</v>
      </c>
      <c r="F34" s="531">
        <v>40</v>
      </c>
      <c r="G34" s="531">
        <v>40</v>
      </c>
      <c r="H34" s="531">
        <v>40</v>
      </c>
      <c r="I34" s="532">
        <v>40</v>
      </c>
      <c r="J34" s="171"/>
      <c r="T34" s="163"/>
    </row>
    <row r="35" spans="1:20" ht="14.25" hidden="1">
      <c r="A35" s="266"/>
      <c r="B35" s="259"/>
      <c r="C35" s="259"/>
      <c r="D35" s="267" t="s">
        <v>301</v>
      </c>
      <c r="E35" s="533"/>
      <c r="F35" s="533"/>
      <c r="G35" s="533"/>
      <c r="H35" s="533"/>
      <c r="I35" s="534"/>
      <c r="J35" s="171"/>
      <c r="T35" s="163"/>
    </row>
    <row r="36" spans="1:20" ht="15">
      <c r="A36" s="266">
        <v>11</v>
      </c>
      <c r="B36" s="259"/>
      <c r="C36" s="259" t="s">
        <v>302</v>
      </c>
      <c r="D36" s="267" t="s">
        <v>260</v>
      </c>
      <c r="E36" s="531">
        <v>0</v>
      </c>
      <c r="F36" s="531">
        <v>60</v>
      </c>
      <c r="G36" s="531">
        <v>60</v>
      </c>
      <c r="H36" s="531">
        <v>60</v>
      </c>
      <c r="I36" s="532">
        <v>60</v>
      </c>
      <c r="J36" t="s">
        <v>206</v>
      </c>
      <c r="T36" s="163"/>
    </row>
    <row r="37" spans="1:20" ht="15">
      <c r="A37" s="266">
        <v>12</v>
      </c>
      <c r="B37" s="259"/>
      <c r="C37" s="259" t="s">
        <v>261</v>
      </c>
      <c r="D37" s="267" t="s">
        <v>262</v>
      </c>
      <c r="E37" s="531">
        <v>0</v>
      </c>
      <c r="F37" s="531">
        <v>50</v>
      </c>
      <c r="G37" s="531">
        <v>50</v>
      </c>
      <c r="H37" s="531">
        <v>40</v>
      </c>
      <c r="I37" s="532">
        <v>40</v>
      </c>
      <c r="J37" s="171"/>
      <c r="T37" s="163"/>
    </row>
    <row r="38" spans="1:20" ht="15">
      <c r="A38" s="266">
        <v>13</v>
      </c>
      <c r="B38" s="259"/>
      <c r="C38" s="259" t="s">
        <v>263</v>
      </c>
      <c r="D38" s="267" t="s">
        <v>264</v>
      </c>
      <c r="E38" s="531">
        <v>0</v>
      </c>
      <c r="F38" s="531">
        <v>0</v>
      </c>
      <c r="G38" s="531">
        <v>60</v>
      </c>
      <c r="H38" s="531">
        <v>60</v>
      </c>
      <c r="I38" s="532">
        <v>60</v>
      </c>
      <c r="J38" t="s">
        <v>206</v>
      </c>
      <c r="T38" s="163"/>
    </row>
    <row r="39" spans="1:9" ht="15">
      <c r="A39" s="266">
        <v>14</v>
      </c>
      <c r="B39" s="259"/>
      <c r="C39" s="259" t="s">
        <v>265</v>
      </c>
      <c r="D39" s="267" t="s">
        <v>208</v>
      </c>
      <c r="E39" s="531">
        <v>0</v>
      </c>
      <c r="F39" s="531">
        <v>0</v>
      </c>
      <c r="G39" s="531">
        <v>0</v>
      </c>
      <c r="H39" s="531">
        <v>80</v>
      </c>
      <c r="I39" s="532">
        <v>80</v>
      </c>
    </row>
    <row r="40" spans="1:9" ht="15">
      <c r="A40" s="266"/>
      <c r="B40" s="259"/>
      <c r="C40" s="259"/>
      <c r="D40" s="267"/>
      <c r="E40" s="268"/>
      <c r="F40" s="268"/>
      <c r="G40" s="268"/>
      <c r="H40" s="268"/>
      <c r="I40" s="269"/>
    </row>
    <row r="41" spans="1:9" ht="15">
      <c r="A41" s="266">
        <v>15</v>
      </c>
      <c r="B41" s="259" t="s">
        <v>237</v>
      </c>
      <c r="C41" s="259" t="s">
        <v>209</v>
      </c>
      <c r="D41" s="267" t="s">
        <v>231</v>
      </c>
      <c r="E41" s="531">
        <v>0</v>
      </c>
      <c r="F41" s="531">
        <v>30</v>
      </c>
      <c r="G41" s="531">
        <v>30</v>
      </c>
      <c r="H41" s="531">
        <v>20</v>
      </c>
      <c r="I41" s="532">
        <v>20</v>
      </c>
    </row>
    <row r="42" spans="1:9" ht="15">
      <c r="A42" s="266"/>
      <c r="B42" s="259"/>
      <c r="C42" s="259"/>
      <c r="D42" s="267"/>
      <c r="E42" s="268"/>
      <c r="F42" s="268"/>
      <c r="G42" s="268"/>
      <c r="H42" s="268"/>
      <c r="I42" s="269"/>
    </row>
    <row r="43" spans="1:19" ht="15.75" customHeight="1">
      <c r="A43" s="266">
        <v>16</v>
      </c>
      <c r="B43" s="259" t="s">
        <v>16</v>
      </c>
      <c r="C43" s="259" t="s">
        <v>232</v>
      </c>
      <c r="D43" s="267" t="s">
        <v>16</v>
      </c>
      <c r="E43" s="531">
        <v>60</v>
      </c>
      <c r="F43" s="531">
        <v>0</v>
      </c>
      <c r="G43" s="531">
        <v>60</v>
      </c>
      <c r="H43" s="531">
        <v>60</v>
      </c>
      <c r="I43" s="532">
        <v>60</v>
      </c>
      <c r="Q43" s="291"/>
      <c r="R43" s="19"/>
      <c r="S43" s="19"/>
    </row>
    <row r="44" spans="1:19" ht="15">
      <c r="A44" s="266"/>
      <c r="B44" s="259"/>
      <c r="C44" s="259"/>
      <c r="D44" s="267"/>
      <c r="E44" s="268"/>
      <c r="F44" s="268"/>
      <c r="G44" s="268"/>
      <c r="H44" s="268"/>
      <c r="I44" s="269"/>
      <c r="Q44" s="292"/>
      <c r="R44" s="292"/>
      <c r="S44" s="19"/>
    </row>
    <row r="45" spans="1:19" ht="15">
      <c r="A45" s="266">
        <v>17</v>
      </c>
      <c r="B45" s="259" t="s">
        <v>132</v>
      </c>
      <c r="C45" s="259" t="s">
        <v>233</v>
      </c>
      <c r="D45" s="259" t="s">
        <v>234</v>
      </c>
      <c r="E45" s="531">
        <v>0</v>
      </c>
      <c r="F45" s="531">
        <v>0</v>
      </c>
      <c r="G45" s="531">
        <v>0</v>
      </c>
      <c r="H45" s="531">
        <v>80</v>
      </c>
      <c r="I45" s="532">
        <v>80</v>
      </c>
      <c r="Q45" s="163"/>
      <c r="R45" s="163"/>
      <c r="S45" s="19"/>
    </row>
    <row r="46" spans="1:19" ht="15">
      <c r="A46" s="266"/>
      <c r="B46" s="259"/>
      <c r="C46" s="259"/>
      <c r="D46" s="259"/>
      <c r="E46" s="268"/>
      <c r="F46" s="268"/>
      <c r="G46" s="268"/>
      <c r="H46" s="268"/>
      <c r="I46" s="269"/>
      <c r="Q46" s="163"/>
      <c r="R46" s="163"/>
      <c r="S46" s="103"/>
    </row>
    <row r="47" spans="1:19" ht="15">
      <c r="A47" s="266">
        <v>18</v>
      </c>
      <c r="B47" s="259" t="s">
        <v>73</v>
      </c>
      <c r="C47" s="259" t="s">
        <v>0</v>
      </c>
      <c r="D47" s="267" t="s">
        <v>351</v>
      </c>
      <c r="E47" s="531">
        <v>0</v>
      </c>
      <c r="F47" s="531">
        <v>30</v>
      </c>
      <c r="G47" s="531">
        <v>30</v>
      </c>
      <c r="H47" s="531">
        <v>30</v>
      </c>
      <c r="I47" s="532">
        <v>30</v>
      </c>
      <c r="Q47" s="163"/>
      <c r="R47" s="163"/>
      <c r="S47" s="103"/>
    </row>
    <row r="48" spans="1:19" ht="15">
      <c r="A48" s="266"/>
      <c r="B48" s="259"/>
      <c r="C48" s="259"/>
      <c r="D48" s="346"/>
      <c r="E48" s="284"/>
      <c r="F48" s="284"/>
      <c r="G48" s="284"/>
      <c r="H48" s="284"/>
      <c r="I48" s="325"/>
      <c r="Q48" s="163"/>
      <c r="R48" s="163"/>
      <c r="S48" s="103"/>
    </row>
    <row r="49" spans="1:19" ht="15">
      <c r="A49" s="266">
        <v>19</v>
      </c>
      <c r="B49" s="259" t="s">
        <v>245</v>
      </c>
      <c r="C49" s="259"/>
      <c r="D49" s="267" t="s">
        <v>316</v>
      </c>
      <c r="E49" s="531">
        <v>0</v>
      </c>
      <c r="F49" s="531">
        <v>0</v>
      </c>
      <c r="G49" s="531">
        <v>0</v>
      </c>
      <c r="H49" s="531">
        <v>0</v>
      </c>
      <c r="I49" s="532">
        <v>0</v>
      </c>
      <c r="Q49" s="163"/>
      <c r="R49" s="163"/>
      <c r="S49" s="103"/>
    </row>
    <row r="50" spans="1:19" ht="15">
      <c r="A50" s="85"/>
      <c r="B50" s="17"/>
      <c r="C50" s="17"/>
      <c r="D50" s="267" t="s">
        <v>317</v>
      </c>
      <c r="E50" s="531">
        <v>0</v>
      </c>
      <c r="F50" s="531">
        <v>0</v>
      </c>
      <c r="G50" s="531">
        <v>0</v>
      </c>
      <c r="H50" s="531">
        <v>0</v>
      </c>
      <c r="I50" s="532">
        <v>0</v>
      </c>
      <c r="Q50" s="163"/>
      <c r="R50" s="163"/>
      <c r="S50" s="103"/>
    </row>
    <row r="51" spans="1:19" ht="15">
      <c r="A51" s="85"/>
      <c r="B51" s="17"/>
      <c r="C51" s="17"/>
      <c r="D51" s="267" t="s">
        <v>318</v>
      </c>
      <c r="E51" s="531">
        <v>0</v>
      </c>
      <c r="F51" s="531">
        <v>0</v>
      </c>
      <c r="G51" s="531">
        <v>0</v>
      </c>
      <c r="H51" s="531">
        <v>0</v>
      </c>
      <c r="I51" s="532">
        <v>0</v>
      </c>
      <c r="Q51" s="163"/>
      <c r="R51" s="163"/>
      <c r="S51" s="103"/>
    </row>
    <row r="52" spans="1:19" ht="15">
      <c r="A52" s="88"/>
      <c r="B52" s="48"/>
      <c r="C52" s="48"/>
      <c r="D52" s="278" t="s">
        <v>319</v>
      </c>
      <c r="E52" s="535">
        <v>0</v>
      </c>
      <c r="F52" s="535">
        <v>0</v>
      </c>
      <c r="G52" s="535">
        <v>0</v>
      </c>
      <c r="H52" s="535">
        <v>0</v>
      </c>
      <c r="I52" s="536">
        <v>0</v>
      </c>
      <c r="Q52" s="163"/>
      <c r="R52" s="163"/>
      <c r="S52" s="103"/>
    </row>
    <row r="53" spans="7:19" ht="15">
      <c r="G53" s="78"/>
      <c r="Q53" s="163"/>
      <c r="R53" s="163"/>
      <c r="S53" s="103"/>
    </row>
    <row r="54" spans="7:19" ht="15">
      <c r="G54" s="78"/>
      <c r="Q54" s="163"/>
      <c r="R54" s="163"/>
      <c r="S54" s="103"/>
    </row>
    <row r="55" spans="2:19" ht="71.25" customHeight="1">
      <c r="B55" s="299" t="s">
        <v>66</v>
      </c>
      <c r="D55" s="547" t="s">
        <v>409</v>
      </c>
      <c r="E55" s="547"/>
      <c r="F55" s="547"/>
      <c r="G55" s="78"/>
      <c r="Q55" s="163"/>
      <c r="R55" s="163"/>
      <c r="S55" s="103"/>
    </row>
    <row r="56" spans="1:19" ht="15">
      <c r="A56" s="49"/>
      <c r="B56" s="49"/>
      <c r="C56" s="49"/>
      <c r="D56" s="49"/>
      <c r="E56" s="542" t="s">
        <v>97</v>
      </c>
      <c r="F56" s="543"/>
      <c r="G56" s="332"/>
      <c r="H56" s="19"/>
      <c r="I56" s="19"/>
      <c r="J56" s="19"/>
      <c r="K56" s="19"/>
      <c r="L56" s="19"/>
      <c r="Q56" s="163"/>
      <c r="R56" s="163"/>
      <c r="S56" s="103"/>
    </row>
    <row r="57" spans="1:19" ht="21">
      <c r="A57" s="331"/>
      <c r="B57" s="331" t="s">
        <v>67</v>
      </c>
      <c r="C57" s="48"/>
      <c r="D57" s="48"/>
      <c r="E57" s="537">
        <v>1</v>
      </c>
      <c r="F57" s="327">
        <f>1-E57</f>
        <v>0</v>
      </c>
      <c r="G57" s="326"/>
      <c r="H57" s="19"/>
      <c r="I57" s="19"/>
      <c r="J57" s="19"/>
      <c r="K57" s="19"/>
      <c r="L57" s="19"/>
      <c r="Q57" s="163"/>
      <c r="R57" s="163"/>
      <c r="S57" s="103"/>
    </row>
    <row r="58" spans="1:19" ht="15">
      <c r="A58" s="260" t="s">
        <v>158</v>
      </c>
      <c r="B58" s="261" t="s">
        <v>80</v>
      </c>
      <c r="C58" s="261" t="s">
        <v>298</v>
      </c>
      <c r="D58" s="261" t="s">
        <v>313</v>
      </c>
      <c r="E58" s="356" t="s">
        <v>12</v>
      </c>
      <c r="F58" s="328" t="s">
        <v>68</v>
      </c>
      <c r="G58" s="294" t="s">
        <v>69</v>
      </c>
      <c r="H58" s="19"/>
      <c r="I58" s="19"/>
      <c r="J58" s="19"/>
      <c r="K58" s="19"/>
      <c r="L58" s="19"/>
      <c r="Q58" s="163"/>
      <c r="R58" s="163"/>
      <c r="S58" s="103"/>
    </row>
    <row r="59" spans="1:19" ht="15">
      <c r="A59" s="263"/>
      <c r="B59" s="264"/>
      <c r="C59" s="264"/>
      <c r="D59" s="264"/>
      <c r="F59" s="538">
        <v>0.6</v>
      </c>
      <c r="G59" s="333"/>
      <c r="H59" s="19"/>
      <c r="I59" s="19"/>
      <c r="J59" s="94"/>
      <c r="K59" s="94"/>
      <c r="L59" s="112"/>
      <c r="Q59" s="163"/>
      <c r="R59" s="163"/>
      <c r="S59" s="103"/>
    </row>
    <row r="60" spans="1:19" ht="15">
      <c r="A60" s="266">
        <v>1</v>
      </c>
      <c r="B60" s="259" t="s">
        <v>315</v>
      </c>
      <c r="C60" s="259" t="s">
        <v>314</v>
      </c>
      <c r="D60" s="267" t="s">
        <v>154</v>
      </c>
      <c r="E60" s="539">
        <v>55</v>
      </c>
      <c r="F60" s="329">
        <v>39</v>
      </c>
      <c r="G60" s="334">
        <f>E60*$E$57+F60*$F$57</f>
        <v>55</v>
      </c>
      <c r="H60" s="19"/>
      <c r="I60" s="19"/>
      <c r="J60" s="19"/>
      <c r="K60" s="19"/>
      <c r="L60" s="103"/>
      <c r="Q60" s="163"/>
      <c r="R60" s="163"/>
      <c r="S60" s="103"/>
    </row>
    <row r="61" spans="1:19" ht="15">
      <c r="A61" s="266"/>
      <c r="B61" s="259"/>
      <c r="C61" s="259"/>
      <c r="D61" s="267" t="s">
        <v>155</v>
      </c>
      <c r="E61" s="330"/>
      <c r="G61" s="334"/>
      <c r="H61" s="19"/>
      <c r="I61" s="19"/>
      <c r="J61" s="19"/>
      <c r="K61" s="19"/>
      <c r="L61" s="103"/>
      <c r="Q61" s="163"/>
      <c r="R61" s="163"/>
      <c r="S61" s="103"/>
    </row>
    <row r="62" spans="1:19" ht="30">
      <c r="A62" s="266"/>
      <c r="B62" s="259"/>
      <c r="C62" s="259"/>
      <c r="D62" s="267" t="s">
        <v>156</v>
      </c>
      <c r="E62" s="330"/>
      <c r="G62" s="334"/>
      <c r="H62" s="19"/>
      <c r="I62" s="19"/>
      <c r="J62" s="19"/>
      <c r="K62" s="19"/>
      <c r="L62" s="103"/>
      <c r="Q62" s="163"/>
      <c r="R62" s="163"/>
      <c r="S62" s="103"/>
    </row>
    <row r="63" spans="1:19" ht="30">
      <c r="A63" s="266"/>
      <c r="B63" s="259"/>
      <c r="C63" s="259"/>
      <c r="D63" s="267" t="s">
        <v>238</v>
      </c>
      <c r="E63" s="330"/>
      <c r="G63" s="334"/>
      <c r="H63" s="19"/>
      <c r="I63" s="19"/>
      <c r="J63" s="19"/>
      <c r="K63" s="19"/>
      <c r="L63" s="103"/>
      <c r="Q63" s="163"/>
      <c r="R63" s="163"/>
      <c r="S63" s="103"/>
    </row>
    <row r="64" spans="1:19" ht="15">
      <c r="A64" s="266"/>
      <c r="B64" s="259"/>
      <c r="C64" s="259"/>
      <c r="D64" s="267"/>
      <c r="E64" s="330"/>
      <c r="G64" s="334"/>
      <c r="H64" s="19"/>
      <c r="I64" s="19"/>
      <c r="J64" s="19"/>
      <c r="K64" s="19"/>
      <c r="L64" s="103"/>
      <c r="Q64" s="163"/>
      <c r="R64" s="163"/>
      <c r="S64" s="103"/>
    </row>
    <row r="65" spans="1:19" ht="15">
      <c r="A65" s="266">
        <v>2</v>
      </c>
      <c r="B65" s="259" t="s">
        <v>239</v>
      </c>
      <c r="C65" s="259" t="s">
        <v>240</v>
      </c>
      <c r="D65" s="267" t="s">
        <v>163</v>
      </c>
      <c r="E65" s="539">
        <v>110</v>
      </c>
      <c r="F65" s="329">
        <f>E65*$F$59</f>
        <v>66</v>
      </c>
      <c r="G65" s="334">
        <f>E65*$E$57+F65*$F$57</f>
        <v>110</v>
      </c>
      <c r="H65" s="19"/>
      <c r="I65" s="19"/>
      <c r="J65" s="19"/>
      <c r="K65" s="19"/>
      <c r="L65" s="103"/>
      <c r="Q65" s="163"/>
      <c r="R65" s="163"/>
      <c r="S65" s="103"/>
    </row>
    <row r="66" spans="1:19" ht="14.25" customHeight="1">
      <c r="A66" s="266">
        <v>3</v>
      </c>
      <c r="B66" s="259"/>
      <c r="C66" s="259" t="s">
        <v>164</v>
      </c>
      <c r="D66" s="267" t="s">
        <v>165</v>
      </c>
      <c r="E66" s="539">
        <v>35</v>
      </c>
      <c r="F66" s="329">
        <f>E66*$F$59</f>
        <v>21</v>
      </c>
      <c r="G66" s="334">
        <f>E66*$E$57+F66*$F$57</f>
        <v>35</v>
      </c>
      <c r="H66" s="19"/>
      <c r="I66" s="19"/>
      <c r="J66" s="19"/>
      <c r="K66" s="19"/>
      <c r="L66" s="103"/>
      <c r="Q66" s="163"/>
      <c r="R66" s="163"/>
      <c r="S66" s="103"/>
    </row>
    <row r="67" spans="1:19" ht="15">
      <c r="A67" s="266"/>
      <c r="B67" s="259"/>
      <c r="C67" s="259"/>
      <c r="D67" s="267" t="s">
        <v>166</v>
      </c>
      <c r="E67" s="330"/>
      <c r="G67" s="334"/>
      <c r="H67" s="19"/>
      <c r="I67" s="19"/>
      <c r="J67" s="19"/>
      <c r="K67" s="19"/>
      <c r="L67" s="103"/>
      <c r="Q67" s="163"/>
      <c r="R67" s="163"/>
      <c r="S67" s="103"/>
    </row>
    <row r="68" spans="1:19" ht="15">
      <c r="A68" s="266"/>
      <c r="B68" s="259"/>
      <c r="C68" s="259"/>
      <c r="D68" s="267" t="s">
        <v>167</v>
      </c>
      <c r="E68" s="330"/>
      <c r="G68" s="334"/>
      <c r="H68" s="19"/>
      <c r="I68" s="19"/>
      <c r="J68" s="19"/>
      <c r="K68" s="19"/>
      <c r="L68" s="103"/>
      <c r="Q68" s="163"/>
      <c r="R68" s="163"/>
      <c r="S68" s="103"/>
    </row>
    <row r="69" spans="1:19" ht="15">
      <c r="A69" s="266"/>
      <c r="B69" s="259"/>
      <c r="C69" s="259"/>
      <c r="D69" s="267" t="s">
        <v>168</v>
      </c>
      <c r="E69" s="330"/>
      <c r="G69" s="334"/>
      <c r="H69" s="19"/>
      <c r="I69" s="19"/>
      <c r="J69" s="19"/>
      <c r="K69" s="19"/>
      <c r="L69" s="103"/>
      <c r="Q69" s="163"/>
      <c r="R69" s="163"/>
      <c r="S69" s="103"/>
    </row>
    <row r="70" spans="1:19" ht="15">
      <c r="A70" s="266">
        <v>4</v>
      </c>
      <c r="B70" s="259"/>
      <c r="C70" s="259" t="s">
        <v>241</v>
      </c>
      <c r="D70" s="267" t="s">
        <v>242</v>
      </c>
      <c r="E70" s="539">
        <v>95</v>
      </c>
      <c r="F70" s="329">
        <f>E70*$F$59</f>
        <v>57</v>
      </c>
      <c r="G70" s="334">
        <f>E70*$E$57+F70*$F$57</f>
        <v>95</v>
      </c>
      <c r="H70" s="19"/>
      <c r="I70" s="19"/>
      <c r="J70" s="19"/>
      <c r="K70" s="19"/>
      <c r="L70" s="103"/>
      <c r="Q70" s="163"/>
      <c r="R70" s="163"/>
      <c r="S70" s="103"/>
    </row>
    <row r="71" spans="1:19" ht="15">
      <c r="A71" s="266"/>
      <c r="B71" s="259"/>
      <c r="C71" s="259"/>
      <c r="D71" s="267"/>
      <c r="E71" s="330"/>
      <c r="G71" s="334"/>
      <c r="H71" s="19"/>
      <c r="I71" s="19"/>
      <c r="J71" s="19"/>
      <c r="K71" s="19"/>
      <c r="L71" s="103"/>
      <c r="Q71" s="163"/>
      <c r="R71" s="163"/>
      <c r="S71" s="103"/>
    </row>
    <row r="72" spans="1:19" ht="15">
      <c r="A72" s="266">
        <v>5</v>
      </c>
      <c r="B72" s="259" t="s">
        <v>198</v>
      </c>
      <c r="C72" s="259" t="s">
        <v>159</v>
      </c>
      <c r="D72" s="267" t="s">
        <v>110</v>
      </c>
      <c r="E72" s="539">
        <v>80</v>
      </c>
      <c r="F72" s="329">
        <f>E72*$F$59</f>
        <v>48</v>
      </c>
      <c r="G72" s="334">
        <f>E72*$E$57+F72*$F$57</f>
        <v>80</v>
      </c>
      <c r="H72" s="19"/>
      <c r="I72" s="19"/>
      <c r="J72" s="19"/>
      <c r="K72" s="19"/>
      <c r="L72" s="103"/>
      <c r="Q72" s="163"/>
      <c r="R72" s="163"/>
      <c r="S72" s="103"/>
    </row>
    <row r="73" spans="1:19" ht="15">
      <c r="A73" s="266"/>
      <c r="B73" s="259"/>
      <c r="C73" s="259"/>
      <c r="D73" s="267" t="s">
        <v>161</v>
      </c>
      <c r="E73" s="539">
        <v>60</v>
      </c>
      <c r="F73" s="329">
        <f>E73*$F$59</f>
        <v>36</v>
      </c>
      <c r="G73" s="334">
        <f>E73*$E$57+F73*$F$57</f>
        <v>60</v>
      </c>
      <c r="H73" s="19"/>
      <c r="I73" s="19"/>
      <c r="J73" s="19"/>
      <c r="K73" s="19"/>
      <c r="L73" s="103"/>
      <c r="Q73" s="163"/>
      <c r="R73" s="163"/>
      <c r="S73" s="103"/>
    </row>
    <row r="74" spans="1:12" ht="15">
      <c r="A74" s="266">
        <v>6</v>
      </c>
      <c r="B74" s="259"/>
      <c r="C74" s="259" t="s">
        <v>162</v>
      </c>
      <c r="D74" s="267" t="s">
        <v>266</v>
      </c>
      <c r="E74" s="539">
        <v>30</v>
      </c>
      <c r="F74" s="329">
        <f>E74*$F$59</f>
        <v>18</v>
      </c>
      <c r="G74" s="334">
        <f>E74*$E$57+F74*$F$57</f>
        <v>30</v>
      </c>
      <c r="H74" s="19"/>
      <c r="I74" s="19"/>
      <c r="J74" s="19"/>
      <c r="K74" s="19"/>
      <c r="L74" s="103"/>
    </row>
    <row r="75" spans="1:12" ht="15">
      <c r="A75" s="266"/>
      <c r="B75" s="259"/>
      <c r="C75" s="259"/>
      <c r="D75" s="267" t="s">
        <v>267</v>
      </c>
      <c r="E75" s="330"/>
      <c r="G75" s="334"/>
      <c r="H75" s="19"/>
      <c r="I75" s="19"/>
      <c r="J75" s="19"/>
      <c r="K75" s="19"/>
      <c r="L75" s="103"/>
    </row>
    <row r="76" spans="1:12" ht="14.25">
      <c r="A76" s="266">
        <v>7</v>
      </c>
      <c r="B76" s="259"/>
      <c r="C76" s="259" t="s">
        <v>268</v>
      </c>
      <c r="D76" s="267" t="s">
        <v>269</v>
      </c>
      <c r="E76" s="539">
        <v>45</v>
      </c>
      <c r="F76" s="329">
        <f>E76*$F$59</f>
        <v>27</v>
      </c>
      <c r="G76" s="334">
        <f>E76*$E$57+F76*$F$57</f>
        <v>45</v>
      </c>
      <c r="H76" s="19"/>
      <c r="I76" s="19"/>
      <c r="J76" s="19"/>
      <c r="K76" s="19"/>
      <c r="L76" s="103"/>
    </row>
    <row r="77" spans="1:7" ht="14.25">
      <c r="A77" s="266"/>
      <c r="B77" s="259"/>
      <c r="C77" s="259"/>
      <c r="D77" s="267"/>
      <c r="E77" s="330"/>
      <c r="G77" s="334"/>
    </row>
    <row r="78" spans="1:12" ht="14.25">
      <c r="A78" s="266">
        <v>8</v>
      </c>
      <c r="B78" s="259" t="s">
        <v>114</v>
      </c>
      <c r="C78" s="259" t="s">
        <v>270</v>
      </c>
      <c r="D78" s="267" t="s">
        <v>271</v>
      </c>
      <c r="E78" s="539">
        <v>125</v>
      </c>
      <c r="F78" s="329">
        <f>E78*$F$59</f>
        <v>75</v>
      </c>
      <c r="G78" s="334">
        <f>E78*$E$57+F78*$F$57</f>
        <v>125</v>
      </c>
      <c r="H78" s="270"/>
      <c r="I78" s="271"/>
      <c r="J78" s="271"/>
      <c r="K78" s="271"/>
      <c r="L78" s="271"/>
    </row>
    <row r="79" spans="1:12" ht="14.25">
      <c r="A79" s="266"/>
      <c r="B79" s="259"/>
      <c r="C79" s="259"/>
      <c r="D79" s="267" t="s">
        <v>272</v>
      </c>
      <c r="E79" s="330"/>
      <c r="F79" s="259"/>
      <c r="G79" s="334"/>
      <c r="H79" s="259"/>
      <c r="I79" s="259"/>
      <c r="J79" s="259"/>
      <c r="K79" s="259"/>
      <c r="L79" s="259"/>
    </row>
    <row r="80" spans="1:12" ht="14.25">
      <c r="A80" s="266">
        <v>9</v>
      </c>
      <c r="B80" s="259"/>
      <c r="C80" s="259" t="s">
        <v>336</v>
      </c>
      <c r="D80" s="267" t="s">
        <v>293</v>
      </c>
      <c r="E80" s="539">
        <v>180</v>
      </c>
      <c r="F80" s="329">
        <f>E80*$F$59</f>
        <v>108</v>
      </c>
      <c r="G80" s="334">
        <f>E80*$E$57+F80*$F$57</f>
        <v>180</v>
      </c>
      <c r="H80" s="267"/>
      <c r="I80" s="259"/>
      <c r="J80" s="259"/>
      <c r="K80" s="259"/>
      <c r="L80" s="259"/>
    </row>
    <row r="81" spans="1:12" ht="14.25">
      <c r="A81" s="266"/>
      <c r="B81" s="259"/>
      <c r="C81" s="259"/>
      <c r="D81" s="267" t="s">
        <v>294</v>
      </c>
      <c r="E81" s="330"/>
      <c r="F81" s="259"/>
      <c r="G81" s="334"/>
      <c r="H81" s="267"/>
      <c r="I81" s="259"/>
      <c r="J81" s="259"/>
      <c r="K81" s="259"/>
      <c r="L81" s="259"/>
    </row>
    <row r="82" spans="1:12" ht="14.25">
      <c r="A82" s="266"/>
      <c r="B82" s="259"/>
      <c r="C82" s="259"/>
      <c r="D82" s="267" t="s">
        <v>295</v>
      </c>
      <c r="E82" s="330"/>
      <c r="F82" s="259"/>
      <c r="G82" s="334"/>
      <c r="H82" s="267"/>
      <c r="I82" s="259"/>
      <c r="J82" s="259"/>
      <c r="K82" s="259"/>
      <c r="L82" s="259"/>
    </row>
    <row r="83" spans="1:12" ht="14.25">
      <c r="A83" s="266">
        <v>10</v>
      </c>
      <c r="B83" s="259"/>
      <c r="C83" s="259" t="s">
        <v>299</v>
      </c>
      <c r="D83" s="267" t="s">
        <v>300</v>
      </c>
      <c r="E83" s="539">
        <v>165</v>
      </c>
      <c r="F83" s="329">
        <f>E83*$F$59</f>
        <v>99</v>
      </c>
      <c r="G83" s="334">
        <f>E83*$E$57+F83*$F$57</f>
        <v>165</v>
      </c>
      <c r="H83" s="267"/>
      <c r="I83" s="259"/>
      <c r="J83" s="259"/>
      <c r="K83" s="259"/>
      <c r="L83" s="259"/>
    </row>
    <row r="84" spans="1:12" ht="14.25">
      <c r="A84" s="266"/>
      <c r="B84" s="259"/>
      <c r="C84" s="259"/>
      <c r="D84" s="267" t="s">
        <v>301</v>
      </c>
      <c r="E84" s="330"/>
      <c r="F84" s="259"/>
      <c r="G84" s="334"/>
      <c r="H84" s="267"/>
      <c r="I84" s="259"/>
      <c r="J84" s="259"/>
      <c r="K84" s="259"/>
      <c r="L84" s="259"/>
    </row>
    <row r="85" spans="1:12" ht="14.25">
      <c r="A85" s="266">
        <v>11</v>
      </c>
      <c r="B85" s="259"/>
      <c r="C85" s="259" t="s">
        <v>302</v>
      </c>
      <c r="D85" s="267" t="s">
        <v>260</v>
      </c>
      <c r="E85" s="539">
        <v>215</v>
      </c>
      <c r="F85" s="329">
        <f>E85*$F$59</f>
        <v>129</v>
      </c>
      <c r="G85" s="334">
        <f>E85*$E$57+F85*$F$57</f>
        <v>215</v>
      </c>
      <c r="H85" s="267"/>
      <c r="I85" s="259"/>
      <c r="J85" s="259"/>
      <c r="K85" s="259"/>
      <c r="L85" s="259"/>
    </row>
    <row r="86" spans="1:12" ht="14.25">
      <c r="A86" s="266">
        <v>12</v>
      </c>
      <c r="B86" s="259"/>
      <c r="C86" s="259" t="s">
        <v>261</v>
      </c>
      <c r="D86" s="267" t="s">
        <v>262</v>
      </c>
      <c r="E86" s="539">
        <v>90</v>
      </c>
      <c r="F86" s="329">
        <f>E86*$F$59</f>
        <v>54</v>
      </c>
      <c r="G86" s="334">
        <f>E86*$E$57+F86*$F$57</f>
        <v>90</v>
      </c>
      <c r="H86" s="267"/>
      <c r="I86" s="259"/>
      <c r="J86" s="259"/>
      <c r="K86" s="259"/>
      <c r="L86" s="259"/>
    </row>
    <row r="87" spans="1:12" ht="14.25">
      <c r="A87" s="266">
        <v>13</v>
      </c>
      <c r="B87" s="259"/>
      <c r="C87" s="259" t="s">
        <v>263</v>
      </c>
      <c r="D87" s="267" t="s">
        <v>264</v>
      </c>
      <c r="E87" s="539">
        <v>230</v>
      </c>
      <c r="F87" s="329">
        <f>E87*$F$59</f>
        <v>138</v>
      </c>
      <c r="G87" s="334">
        <f>E87*$E$57+F87*$F$57</f>
        <v>230</v>
      </c>
      <c r="H87" s="267"/>
      <c r="I87" s="259"/>
      <c r="J87" s="259"/>
      <c r="K87" s="259"/>
      <c r="L87" s="259"/>
    </row>
    <row r="88" spans="1:12" ht="14.25">
      <c r="A88" s="266">
        <v>14</v>
      </c>
      <c r="B88" s="259"/>
      <c r="C88" s="259" t="s">
        <v>265</v>
      </c>
      <c r="D88" s="267" t="s">
        <v>208</v>
      </c>
      <c r="E88" s="539">
        <v>960</v>
      </c>
      <c r="F88" s="329">
        <f>E88*$F$59</f>
        <v>576</v>
      </c>
      <c r="G88" s="334">
        <f>E88*$E$57+F88*$F$57</f>
        <v>960</v>
      </c>
      <c r="H88" s="267"/>
      <c r="I88" s="259"/>
      <c r="J88" s="259"/>
      <c r="K88" s="259"/>
      <c r="L88" s="259"/>
    </row>
    <row r="89" spans="1:12" ht="14.25">
      <c r="A89" s="266"/>
      <c r="B89" s="259"/>
      <c r="C89" s="259"/>
      <c r="D89" s="267"/>
      <c r="E89" s="330"/>
      <c r="F89" s="259"/>
      <c r="G89" s="334"/>
      <c r="H89" s="267"/>
      <c r="I89" s="259"/>
      <c r="J89" s="259"/>
      <c r="K89" s="259"/>
      <c r="L89" s="259"/>
    </row>
    <row r="90" spans="1:12" ht="14.25">
      <c r="A90" s="266">
        <v>15</v>
      </c>
      <c r="B90" s="259" t="s">
        <v>237</v>
      </c>
      <c r="C90" s="259" t="s">
        <v>209</v>
      </c>
      <c r="D90" s="267" t="s">
        <v>231</v>
      </c>
      <c r="E90" s="539">
        <v>150</v>
      </c>
      <c r="F90" s="329">
        <f>E90*$F$59</f>
        <v>90</v>
      </c>
      <c r="G90" s="334">
        <f>E90*$E$57+F90*$F$57</f>
        <v>150</v>
      </c>
      <c r="H90" s="267"/>
      <c r="I90" s="259"/>
      <c r="J90" s="259"/>
      <c r="K90" s="259"/>
      <c r="L90" s="259"/>
    </row>
    <row r="91" spans="1:12" ht="14.25">
      <c r="A91" s="266"/>
      <c r="B91" s="259"/>
      <c r="C91" s="259"/>
      <c r="D91" s="267"/>
      <c r="E91" s="330"/>
      <c r="F91" s="259"/>
      <c r="G91" s="334"/>
      <c r="H91" s="267"/>
      <c r="I91" s="259"/>
      <c r="J91" s="259"/>
      <c r="K91" s="259"/>
      <c r="L91" s="259"/>
    </row>
    <row r="92" spans="1:12" ht="14.25">
      <c r="A92" s="266">
        <v>16</v>
      </c>
      <c r="B92" s="259" t="s">
        <v>16</v>
      </c>
      <c r="C92" s="454" t="s">
        <v>388</v>
      </c>
      <c r="D92" s="455" t="s">
        <v>389</v>
      </c>
      <c r="E92" s="539">
        <v>150</v>
      </c>
      <c r="F92" s="329">
        <f>E92*$F$59</f>
        <v>90</v>
      </c>
      <c r="G92" s="334">
        <f>E92*$E$57+F92*$F$57</f>
        <v>150</v>
      </c>
      <c r="H92" s="267"/>
      <c r="I92" s="259"/>
      <c r="J92" s="259"/>
      <c r="K92" s="259"/>
      <c r="L92" s="259"/>
    </row>
    <row r="93" spans="1:12" ht="14.25">
      <c r="A93" s="266"/>
      <c r="B93" s="259"/>
      <c r="C93" s="259"/>
      <c r="D93" s="267"/>
      <c r="E93" s="330"/>
      <c r="F93" s="259"/>
      <c r="G93" s="334"/>
      <c r="H93" s="267"/>
      <c r="I93" s="259"/>
      <c r="J93" s="259"/>
      <c r="K93" s="259"/>
      <c r="L93" s="259"/>
    </row>
    <row r="94" spans="1:12" ht="14.25">
      <c r="A94" s="266">
        <v>17</v>
      </c>
      <c r="B94" s="259" t="s">
        <v>132</v>
      </c>
      <c r="C94" s="259" t="s">
        <v>233</v>
      </c>
      <c r="D94" s="259" t="s">
        <v>234</v>
      </c>
      <c r="E94" s="539">
        <v>1375</v>
      </c>
      <c r="F94" s="329">
        <f>E94*$F$59</f>
        <v>825</v>
      </c>
      <c r="G94" s="334">
        <f>E94*$E$57+F94*$F$57</f>
        <v>1375</v>
      </c>
      <c r="H94" s="267"/>
      <c r="I94" s="259"/>
      <c r="J94" s="259"/>
      <c r="K94" s="259"/>
      <c r="L94" s="259"/>
    </row>
    <row r="95" spans="1:12" ht="14.25">
      <c r="A95" s="266"/>
      <c r="B95" s="259"/>
      <c r="C95" s="259"/>
      <c r="D95" s="259"/>
      <c r="E95" s="268"/>
      <c r="F95" s="259"/>
      <c r="G95" s="335"/>
      <c r="H95" s="267"/>
      <c r="I95" s="259"/>
      <c r="J95" s="259"/>
      <c r="K95" s="259"/>
      <c r="L95" s="259"/>
    </row>
    <row r="96" spans="1:12" ht="14.25">
      <c r="A96" s="266">
        <v>18</v>
      </c>
      <c r="B96" s="259" t="s">
        <v>73</v>
      </c>
      <c r="C96" s="259" t="s">
        <v>0</v>
      </c>
      <c r="D96" s="267" t="s">
        <v>351</v>
      </c>
      <c r="E96" s="539">
        <v>120</v>
      </c>
      <c r="F96" s="329">
        <f>E96*$F$59</f>
        <v>72</v>
      </c>
      <c r="G96" s="334">
        <f>E96*$E$57+F96*$F$57</f>
        <v>120</v>
      </c>
      <c r="H96" s="267"/>
      <c r="I96" s="259"/>
      <c r="J96" s="259"/>
      <c r="K96" s="259"/>
      <c r="L96" s="259"/>
    </row>
    <row r="97" spans="1:12" ht="14.25">
      <c r="A97" s="266"/>
      <c r="B97" s="259"/>
      <c r="C97" s="259"/>
      <c r="D97" s="267" t="s">
        <v>352</v>
      </c>
      <c r="E97" s="268"/>
      <c r="F97" s="259"/>
      <c r="G97" s="335"/>
      <c r="H97" s="267"/>
      <c r="I97" s="259"/>
      <c r="J97" s="259"/>
      <c r="K97" s="259"/>
      <c r="L97" s="259"/>
    </row>
    <row r="98" spans="1:12" ht="14.25">
      <c r="A98" s="266">
        <v>19</v>
      </c>
      <c r="B98" s="259" t="s">
        <v>245</v>
      </c>
      <c r="C98" s="259"/>
      <c r="D98" s="267" t="s">
        <v>316</v>
      </c>
      <c r="E98" s="540">
        <v>0</v>
      </c>
      <c r="F98" s="329">
        <f>E98*$F$59</f>
        <v>0</v>
      </c>
      <c r="G98" s="334">
        <f>E98*$E$57+F98*$F$57</f>
        <v>0</v>
      </c>
      <c r="H98" s="267"/>
      <c r="I98" s="259"/>
      <c r="J98" s="259"/>
      <c r="K98" s="259"/>
      <c r="L98" s="259"/>
    </row>
    <row r="99" spans="1:12" ht="14.25">
      <c r="A99" s="85"/>
      <c r="B99" s="17"/>
      <c r="C99" s="17"/>
      <c r="D99" s="267" t="s">
        <v>317</v>
      </c>
      <c r="E99" s="540">
        <v>0</v>
      </c>
      <c r="F99" s="329">
        <f>E99*$F$59</f>
        <v>0</v>
      </c>
      <c r="G99" s="334">
        <f>E99*$E$57+F99*$F$57</f>
        <v>0</v>
      </c>
      <c r="H99" s="267"/>
      <c r="I99" s="259"/>
      <c r="J99" s="259"/>
      <c r="K99" s="259"/>
      <c r="L99" s="259"/>
    </row>
    <row r="100" spans="1:12" ht="14.25">
      <c r="A100" s="85"/>
      <c r="B100" s="17"/>
      <c r="C100" s="17"/>
      <c r="D100" s="267" t="s">
        <v>318</v>
      </c>
      <c r="E100" s="540">
        <v>0</v>
      </c>
      <c r="F100" s="329">
        <f>E100*$F$59</f>
        <v>0</v>
      </c>
      <c r="G100" s="334">
        <f>E100*$E$57+F100*$F$57</f>
        <v>0</v>
      </c>
      <c r="H100" s="267"/>
      <c r="I100" s="259"/>
      <c r="J100" s="259"/>
      <c r="K100" s="259"/>
      <c r="L100" s="259"/>
    </row>
    <row r="101" spans="1:12" ht="14.25">
      <c r="A101" s="88"/>
      <c r="B101" s="48"/>
      <c r="C101" s="48"/>
      <c r="D101" s="278" t="s">
        <v>319</v>
      </c>
      <c r="E101" s="541">
        <v>0</v>
      </c>
      <c r="F101" s="337">
        <f>E101*$F$59</f>
        <v>0</v>
      </c>
      <c r="G101" s="336">
        <f>E101*$E$57+F101*$F$57</f>
        <v>0</v>
      </c>
      <c r="H101" s="267"/>
      <c r="I101" s="259"/>
      <c r="J101" s="259"/>
      <c r="K101" s="259"/>
      <c r="L101" s="259"/>
    </row>
    <row r="102" spans="5:12" ht="14.25">
      <c r="E102" s="259"/>
      <c r="F102" s="259"/>
      <c r="G102" s="259"/>
      <c r="H102" s="267"/>
      <c r="I102" s="259"/>
      <c r="J102" s="259"/>
      <c r="K102" s="259"/>
      <c r="L102" s="259"/>
    </row>
    <row r="103" spans="5:12" ht="14.25">
      <c r="E103" s="259"/>
      <c r="F103" s="259"/>
      <c r="G103" s="259"/>
      <c r="H103" s="267"/>
      <c r="I103" s="259"/>
      <c r="J103" s="259"/>
      <c r="K103" s="259"/>
      <c r="L103" s="259"/>
    </row>
    <row r="104" spans="5:12" ht="14.25">
      <c r="E104" s="259"/>
      <c r="F104" s="259"/>
      <c r="G104" s="259"/>
      <c r="H104" s="267"/>
      <c r="I104" s="259"/>
      <c r="J104" s="259"/>
      <c r="K104" s="259"/>
      <c r="L104" s="259"/>
    </row>
    <row r="105" spans="5:12" ht="14.25">
      <c r="E105" s="259"/>
      <c r="F105" s="259"/>
      <c r="G105" s="259"/>
      <c r="H105" s="267"/>
      <c r="I105" s="259"/>
      <c r="J105" s="259"/>
      <c r="K105" s="259"/>
      <c r="L105" s="259"/>
    </row>
    <row r="106" spans="5:12" ht="14.25">
      <c r="E106" s="259"/>
      <c r="F106" s="259"/>
      <c r="G106" s="259"/>
      <c r="H106" s="267"/>
      <c r="I106" s="259"/>
      <c r="J106" s="259"/>
      <c r="K106" s="259"/>
      <c r="L106" s="259"/>
    </row>
    <row r="107" spans="5:12" ht="14.25">
      <c r="E107" s="259"/>
      <c r="F107" s="259"/>
      <c r="G107" s="259"/>
      <c r="H107" s="267"/>
      <c r="I107" s="259"/>
      <c r="J107" s="259"/>
      <c r="K107" s="259"/>
      <c r="L107" s="259"/>
    </row>
    <row r="108" spans="5:12" ht="14.25">
      <c r="E108" s="259"/>
      <c r="F108" s="259"/>
      <c r="G108" s="259"/>
      <c r="H108" s="267"/>
      <c r="I108" s="259"/>
      <c r="J108" s="259"/>
      <c r="K108" s="259"/>
      <c r="L108" s="259"/>
    </row>
    <row r="109" spans="5:12" ht="14.25">
      <c r="E109" s="259"/>
      <c r="F109" s="259"/>
      <c r="G109" s="259"/>
      <c r="H109" s="267"/>
      <c r="I109" s="259"/>
      <c r="J109" s="259"/>
      <c r="K109" s="259"/>
      <c r="L109" s="259"/>
    </row>
    <row r="110" spans="5:12" ht="14.25">
      <c r="E110" s="259"/>
      <c r="F110" s="259"/>
      <c r="G110" s="259"/>
      <c r="H110" s="267"/>
      <c r="I110" s="259"/>
      <c r="J110" s="259"/>
      <c r="K110" s="259"/>
      <c r="L110" s="259"/>
    </row>
    <row r="111" spans="5:12" ht="14.25">
      <c r="E111" s="259"/>
      <c r="F111" s="259"/>
      <c r="G111" s="259"/>
      <c r="H111" s="267"/>
      <c r="I111" s="259"/>
      <c r="J111" s="259"/>
      <c r="K111" s="259"/>
      <c r="L111" s="259"/>
    </row>
    <row r="112" spans="5:12" ht="14.25">
      <c r="E112" s="259"/>
      <c r="F112" s="259"/>
      <c r="G112" s="259"/>
      <c r="H112" s="267"/>
      <c r="I112" s="259"/>
      <c r="J112" s="259"/>
      <c r="K112" s="259"/>
      <c r="L112" s="259"/>
    </row>
    <row r="113" spans="5:12" ht="14.25">
      <c r="E113" s="259"/>
      <c r="F113" s="259"/>
      <c r="G113" s="259"/>
      <c r="H113" s="267"/>
      <c r="I113" s="259"/>
      <c r="J113" s="259"/>
      <c r="K113" s="259"/>
      <c r="L113" s="259"/>
    </row>
    <row r="114" spans="5:12" ht="14.25">
      <c r="E114" s="259"/>
      <c r="F114" s="259"/>
      <c r="G114" s="259"/>
      <c r="H114" s="259"/>
      <c r="I114" s="259"/>
      <c r="J114" s="259"/>
      <c r="K114" s="259"/>
      <c r="L114" s="259"/>
    </row>
    <row r="115" spans="5:13" ht="14.25">
      <c r="E115" s="259"/>
      <c r="F115" s="259"/>
      <c r="G115" s="259"/>
      <c r="H115" s="259"/>
      <c r="I115" s="259"/>
      <c r="J115" s="259"/>
      <c r="K115" s="259"/>
      <c r="L115" s="259"/>
      <c r="M115" s="258"/>
    </row>
    <row r="116" spans="5:13" ht="14.25">
      <c r="E116" s="259"/>
      <c r="F116" s="259"/>
      <c r="G116" s="259"/>
      <c r="H116" s="267"/>
      <c r="I116" s="259"/>
      <c r="J116" s="259"/>
      <c r="K116" s="259"/>
      <c r="L116" s="259"/>
      <c r="M116" s="258"/>
    </row>
    <row r="117" spans="5:13" ht="14.25">
      <c r="E117" s="259"/>
      <c r="F117" s="259"/>
      <c r="G117" s="259"/>
      <c r="H117" s="267"/>
      <c r="I117" s="259"/>
      <c r="J117" s="259"/>
      <c r="K117" s="259"/>
      <c r="L117" s="259"/>
      <c r="M117" s="258"/>
    </row>
    <row r="118" spans="5:13" ht="14.25">
      <c r="E118" s="259"/>
      <c r="F118" s="259"/>
      <c r="G118" s="259"/>
      <c r="H118" s="267"/>
      <c r="I118" s="259"/>
      <c r="J118" s="259"/>
      <c r="K118" s="259"/>
      <c r="L118" s="259"/>
      <c r="M118" s="258"/>
    </row>
    <row r="119" ht="14.25">
      <c r="M119" s="258"/>
    </row>
    <row r="123" spans="5:6" ht="14.25">
      <c r="E123" s="17"/>
      <c r="F123" s="171"/>
    </row>
    <row r="124" spans="5:6" ht="14.25">
      <c r="E124" s="17"/>
      <c r="F124" s="171"/>
    </row>
    <row r="125" spans="5:6" ht="14.25">
      <c r="E125" s="17"/>
      <c r="F125" s="171"/>
    </row>
    <row r="126" spans="5:6" ht="14.25">
      <c r="E126" s="17"/>
      <c r="F126" s="171"/>
    </row>
    <row r="127" spans="5:6" ht="14.25">
      <c r="E127" s="17"/>
      <c r="F127" s="171"/>
    </row>
    <row r="128" spans="5:6" ht="14.25">
      <c r="E128" s="17"/>
      <c r="F128" s="171"/>
    </row>
    <row r="129" spans="5:6" ht="14.25">
      <c r="E129" s="17"/>
      <c r="F129" s="171"/>
    </row>
    <row r="130" spans="5:6" ht="14.25">
      <c r="E130" s="17"/>
      <c r="F130" s="171"/>
    </row>
  </sheetData>
  <sheetProtection password="DC01" sheet="1" objects="1" scenarios="1"/>
  <mergeCells count="5">
    <mergeCell ref="E56:F56"/>
    <mergeCell ref="D6:H6"/>
    <mergeCell ref="D2:F2"/>
    <mergeCell ref="D7:F7"/>
    <mergeCell ref="D55:F55"/>
  </mergeCells>
  <conditionalFormatting sqref="F58 T12:T38 T8:T10 N11:N23 M27 O27 N25:N27">
    <cfRule type="expression" priority="37" dxfId="2">
      <formula>#REF!=1</formula>
    </cfRule>
  </conditionalFormatting>
  <conditionalFormatting sqref="F58 T8:T10 T12:T38 O25:O27 O11:O23">
    <cfRule type="expression" priority="36" dxfId="2">
      <formula>#REF!=2</formula>
    </cfRule>
  </conditionalFormatting>
  <conditionalFormatting sqref="P11:P27 G53:G58">
    <cfRule type="expression" priority="35" dxfId="2">
      <formula>#REF!=3</formula>
    </cfRule>
  </conditionalFormatting>
  <conditionalFormatting sqref="E11 E16:E17 E21 E23:E25 E27 E29 E31 E34 E36:E39 E41 E43 E45 E47 E49:E52">
    <cfRule type="cellIs" priority="48" dxfId="16" operator="equal">
      <formula>#REF!=0</formula>
    </cfRule>
  </conditionalFormatting>
  <conditionalFormatting sqref="E11:I11 E16:I17 E21:I21 E23:I25 E27:I27 E29:I29 E31:I31 E34:I34 E36:I39 E41:I41 E43:I43 E45:I45 E47:I47 E49:I52">
    <cfRule type="cellIs" priority="13" dxfId="16" operator="equal">
      <formula>0</formula>
    </cfRule>
    <cfRule type="cellIs" priority="14" dxfId="17" operator="greaterThan">
      <formula>0.0001</formula>
    </cfRule>
  </conditionalFormatting>
  <conditionalFormatting sqref="F58">
    <cfRule type="expression" priority="3" dxfId="2">
      <formula>#REF!=1</formula>
    </cfRule>
  </conditionalFormatting>
  <conditionalFormatting sqref="F58">
    <cfRule type="expression" priority="2" dxfId="2">
      <formula>#REF!=2</formula>
    </cfRule>
  </conditionalFormatting>
  <conditionalFormatting sqref="G56:G57">
    <cfRule type="expression" priority="1" dxfId="2">
      <formula>#REF!=3</formula>
    </cfRule>
  </conditionalFormatting>
  <printOptions/>
  <pageMargins left="0.7" right="0.7" top="0.75" bottom="0.75" header="0.3" footer="0.3"/>
  <pageSetup orientation="portrait"/>
  <legacyDrawing r:id="rId2"/>
</worksheet>
</file>

<file path=xl/worksheets/sheet3.xml><?xml version="1.0" encoding="utf-8"?>
<worksheet xmlns="http://schemas.openxmlformats.org/spreadsheetml/2006/main" xmlns:r="http://schemas.openxmlformats.org/officeDocument/2006/relationships">
  <sheetPr>
    <tabColor rgb="FF92D050"/>
  </sheetPr>
  <dimension ref="A1:F34"/>
  <sheetViews>
    <sheetView zoomScale="90" zoomScaleNormal="90" zoomScalePageLayoutView="90" workbookViewId="0" topLeftCell="A1">
      <selection activeCell="B11" sqref="B11"/>
    </sheetView>
  </sheetViews>
  <sheetFormatPr defaultColWidth="9.140625" defaultRowHeight="15"/>
  <cols>
    <col min="1" max="1" width="38.00390625" style="0" customWidth="1"/>
    <col min="2" max="2" width="28.28125" style="0" bestFit="1" customWidth="1"/>
    <col min="3" max="3" width="10.8515625" style="0" customWidth="1"/>
    <col min="4" max="4" width="10.421875" style="0" bestFit="1" customWidth="1"/>
    <col min="5" max="5" width="15.7109375" style="0" bestFit="1" customWidth="1"/>
    <col min="6" max="6" width="18.7109375" style="0" bestFit="1" customWidth="1"/>
    <col min="7" max="7" width="7.8515625" style="0" bestFit="1" customWidth="1"/>
  </cols>
  <sheetData>
    <row r="1" spans="1:4" ht="23.25">
      <c r="A1" s="142" t="s">
        <v>222</v>
      </c>
      <c r="D1" s="157" t="s">
        <v>362</v>
      </c>
    </row>
    <row r="2" spans="1:5" ht="15" customHeight="1">
      <c r="A2" s="548" t="s">
        <v>343</v>
      </c>
      <c r="B2" s="548"/>
      <c r="C2" s="548"/>
      <c r="D2" s="548"/>
      <c r="E2" s="548"/>
    </row>
    <row r="3" spans="1:5" ht="14.25">
      <c r="A3" s="548"/>
      <c r="B3" s="548"/>
      <c r="C3" s="548"/>
      <c r="D3" s="548"/>
      <c r="E3" s="548"/>
    </row>
    <row r="4" spans="1:5" ht="45.75" customHeight="1">
      <c r="A4" s="548"/>
      <c r="B4" s="548"/>
      <c r="C4" s="548"/>
      <c r="D4" s="548"/>
      <c r="E4" s="548"/>
    </row>
    <row r="5" spans="1:4" ht="14.25">
      <c r="A5" s="469" t="s">
        <v>397</v>
      </c>
      <c r="B5" s="141"/>
      <c r="C5" s="141"/>
      <c r="D5" s="141"/>
    </row>
    <row r="6" spans="1:4" ht="21">
      <c r="A6" s="156" t="s">
        <v>106</v>
      </c>
      <c r="B6" s="228" t="s">
        <v>213</v>
      </c>
      <c r="C6" s="230" t="s">
        <v>310</v>
      </c>
      <c r="D6" s="136"/>
    </row>
    <row r="7" spans="1:6" ht="14.25">
      <c r="A7" s="85" t="s">
        <v>392</v>
      </c>
      <c r="B7" s="481">
        <v>1</v>
      </c>
      <c r="C7" s="525">
        <v>0.9</v>
      </c>
      <c r="D7" s="548" t="s">
        <v>418</v>
      </c>
      <c r="E7" s="548"/>
      <c r="F7" s="548"/>
    </row>
    <row r="8" spans="1:4" ht="14.25">
      <c r="A8" s="144" t="s">
        <v>253</v>
      </c>
      <c r="B8" s="526">
        <v>0</v>
      </c>
      <c r="C8" s="528">
        <v>0.9</v>
      </c>
      <c r="D8" s="312" t="s">
        <v>410</v>
      </c>
    </row>
    <row r="9" spans="1:4" ht="14.25">
      <c r="A9" s="145" t="s">
        <v>173</v>
      </c>
      <c r="B9" s="87"/>
      <c r="C9" s="159"/>
      <c r="D9" s="159"/>
    </row>
    <row r="10" spans="1:4" ht="14.25">
      <c r="A10" s="19" t="s">
        <v>13</v>
      </c>
      <c r="B10" s="529">
        <v>2</v>
      </c>
      <c r="C10" s="159"/>
      <c r="D10" s="159"/>
    </row>
    <row r="11" spans="1:4" ht="14.25">
      <c r="A11" s="88" t="s">
        <v>172</v>
      </c>
      <c r="B11" s="326">
        <f>IF(SUM(B7:B8)&gt;0,SUM(B7:B8)*2,0)</f>
        <v>2</v>
      </c>
      <c r="C11" s="159"/>
      <c r="D11" s="233" t="s">
        <v>411</v>
      </c>
    </row>
    <row r="12" spans="1:4" ht="14.25">
      <c r="A12" s="136"/>
      <c r="B12" s="136"/>
      <c r="C12" s="136"/>
      <c r="D12" s="136"/>
    </row>
    <row r="13" spans="1:4" ht="21">
      <c r="A13" s="156" t="s">
        <v>214</v>
      </c>
      <c r="B13" s="155" t="s">
        <v>259</v>
      </c>
      <c r="C13" s="17"/>
      <c r="D13" s="232" t="s">
        <v>35</v>
      </c>
    </row>
    <row r="14" spans="1:2" ht="14.25">
      <c r="A14" s="125" t="s">
        <v>57</v>
      </c>
      <c r="B14" s="195"/>
    </row>
    <row r="15" spans="1:6" ht="14.25">
      <c r="A15" s="258" t="s">
        <v>83</v>
      </c>
      <c r="B15" s="525">
        <v>0.35</v>
      </c>
      <c r="C15" s="37"/>
      <c r="D15" s="232"/>
      <c r="E15" s="163"/>
      <c r="F15" s="289"/>
    </row>
    <row r="16" spans="1:6" ht="14.25">
      <c r="A16" s="258" t="s">
        <v>239</v>
      </c>
      <c r="B16" s="527">
        <v>0.1</v>
      </c>
      <c r="C16" s="37"/>
      <c r="E16" s="163"/>
      <c r="F16" s="289"/>
    </row>
    <row r="17" spans="1:6" ht="14.25">
      <c r="A17" s="258" t="s">
        <v>198</v>
      </c>
      <c r="B17" s="527">
        <v>0.25</v>
      </c>
      <c r="C17" s="37"/>
      <c r="E17" s="163"/>
      <c r="F17" s="289"/>
    </row>
    <row r="18" spans="1:6" ht="14.25">
      <c r="A18" s="258" t="s">
        <v>114</v>
      </c>
      <c r="B18" s="527">
        <v>0.28</v>
      </c>
      <c r="C18" s="37"/>
      <c r="E18" s="163"/>
      <c r="F18" s="452"/>
    </row>
    <row r="19" spans="1:6" ht="14.25">
      <c r="A19" s="258" t="s">
        <v>249</v>
      </c>
      <c r="B19" s="527">
        <v>0.02</v>
      </c>
      <c r="C19" s="37"/>
      <c r="E19" s="163"/>
      <c r="F19" s="289"/>
    </row>
    <row r="20" spans="1:6" ht="14.25">
      <c r="A20" s="258" t="s">
        <v>16</v>
      </c>
      <c r="B20" s="527">
        <v>0</v>
      </c>
      <c r="C20" s="37"/>
      <c r="E20" s="163"/>
      <c r="F20" s="289"/>
    </row>
    <row r="21" spans="1:6" ht="14.25">
      <c r="A21" s="259" t="s">
        <v>132</v>
      </c>
      <c r="B21" s="527">
        <v>0</v>
      </c>
      <c r="C21" s="37"/>
      <c r="E21" s="163"/>
      <c r="F21" s="289"/>
    </row>
    <row r="22" spans="1:6" ht="14.25">
      <c r="A22" s="258" t="s">
        <v>73</v>
      </c>
      <c r="B22" s="527">
        <v>0</v>
      </c>
      <c r="C22" s="37"/>
      <c r="E22" s="163"/>
      <c r="F22" s="289"/>
    </row>
    <row r="23" spans="1:6" ht="14.25">
      <c r="A23" s="258" t="s">
        <v>245</v>
      </c>
      <c r="B23" s="527">
        <v>0</v>
      </c>
      <c r="C23" s="37"/>
      <c r="E23" s="19"/>
      <c r="F23" s="290"/>
    </row>
    <row r="24" spans="1:3" ht="14.25">
      <c r="A24" s="256" t="s">
        <v>333</v>
      </c>
      <c r="B24" s="152">
        <f>SUM(B15:B23)</f>
        <v>1</v>
      </c>
      <c r="C24" s="324" t="str">
        <f>IF(B24&gt;1,"Procedure Mix Over 100%!!","-")</f>
        <v>-</v>
      </c>
    </row>
    <row r="26" spans="1:2" ht="21">
      <c r="A26" s="156" t="s">
        <v>199</v>
      </c>
      <c r="B26" s="226" t="s">
        <v>224</v>
      </c>
    </row>
    <row r="27" spans="1:2" ht="14.25">
      <c r="A27" s="145" t="s">
        <v>138</v>
      </c>
      <c r="B27" s="100"/>
    </row>
    <row r="28" spans="1:4" ht="14.25">
      <c r="A28" s="301" t="s">
        <v>250</v>
      </c>
      <c r="B28" s="530">
        <v>15</v>
      </c>
      <c r="D28" t="s">
        <v>346</v>
      </c>
    </row>
    <row r="29" ht="14.25">
      <c r="A29" s="258"/>
    </row>
    <row r="30" ht="14.25">
      <c r="A30" s="258"/>
    </row>
    <row r="31" ht="14.25">
      <c r="A31" s="258"/>
    </row>
    <row r="32" ht="14.25">
      <c r="A32" s="259"/>
    </row>
    <row r="33" ht="14.25">
      <c r="A33" s="258"/>
    </row>
    <row r="34" ht="14.25">
      <c r="A34" s="258"/>
    </row>
  </sheetData>
  <sheetProtection password="DC01" sheet="1" objects="1" scenarios="1"/>
  <mergeCells count="2">
    <mergeCell ref="D7:F7"/>
    <mergeCell ref="A2:E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I36"/>
  <sheetViews>
    <sheetView zoomScale="90" zoomScaleNormal="90" zoomScalePageLayoutView="90" workbookViewId="0" topLeftCell="A1">
      <selection activeCell="D15" sqref="D15"/>
    </sheetView>
  </sheetViews>
  <sheetFormatPr defaultColWidth="7.7109375" defaultRowHeight="15"/>
  <cols>
    <col min="1" max="1" width="38.7109375" style="0" customWidth="1"/>
    <col min="2" max="2" width="35.00390625" style="0" customWidth="1"/>
    <col min="3" max="3" width="10.00390625" style="0" customWidth="1"/>
    <col min="4" max="4" width="12.421875" style="0" customWidth="1"/>
    <col min="5" max="5" width="15.7109375" style="0" bestFit="1" customWidth="1"/>
    <col min="6" max="6" width="18.7109375" style="0" bestFit="1" customWidth="1"/>
    <col min="7" max="7" width="7.8515625" style="0" bestFit="1" customWidth="1"/>
  </cols>
  <sheetData>
    <row r="1" spans="1:4" ht="23.25">
      <c r="A1" s="142" t="s">
        <v>136</v>
      </c>
      <c r="C1" t="s">
        <v>397</v>
      </c>
      <c r="D1" s="8" t="s">
        <v>361</v>
      </c>
    </row>
    <row r="2" spans="1:9" ht="15" customHeight="1">
      <c r="A2" s="548" t="s">
        <v>367</v>
      </c>
      <c r="B2" s="548"/>
      <c r="C2" s="548"/>
      <c r="E2" s="153"/>
      <c r="F2" s="153" t="s">
        <v>360</v>
      </c>
      <c r="G2" s="153"/>
      <c r="H2" s="153"/>
      <c r="I2" s="153"/>
    </row>
    <row r="3" spans="1:9" ht="14.25">
      <c r="A3" s="548"/>
      <c r="B3" s="548"/>
      <c r="C3" s="548"/>
      <c r="D3" s="153"/>
      <c r="E3" s="153"/>
      <c r="F3" s="153"/>
      <c r="G3" s="153"/>
      <c r="H3" s="153"/>
      <c r="I3" s="153"/>
    </row>
    <row r="4" spans="1:9" ht="16.5" customHeight="1">
      <c r="A4" s="549"/>
      <c r="B4" s="549"/>
      <c r="C4" s="549"/>
      <c r="D4" s="153"/>
      <c r="E4" s="153"/>
      <c r="F4" s="153"/>
      <c r="G4" s="153"/>
      <c r="H4" s="153"/>
      <c r="I4" s="153"/>
    </row>
    <row r="5" spans="1:3" ht="21">
      <c r="A5" s="156" t="s">
        <v>106</v>
      </c>
      <c r="B5" s="228" t="s">
        <v>151</v>
      </c>
      <c r="C5" s="229" t="s">
        <v>310</v>
      </c>
    </row>
    <row r="6" spans="1:4" ht="14.25">
      <c r="A6" s="99" t="s">
        <v>391</v>
      </c>
      <c r="B6" s="524">
        <v>1</v>
      </c>
      <c r="C6" s="525">
        <v>0.9</v>
      </c>
      <c r="D6" t="s">
        <v>412</v>
      </c>
    </row>
    <row r="7" spans="1:4" ht="14.25">
      <c r="A7" s="144" t="s">
        <v>250</v>
      </c>
      <c r="B7" s="526">
        <v>0</v>
      </c>
      <c r="C7" s="527">
        <v>0.9</v>
      </c>
      <c r="D7" s="308"/>
    </row>
    <row r="8" spans="1:3" ht="14.25">
      <c r="A8" s="145" t="s">
        <v>138</v>
      </c>
      <c r="B8" s="46"/>
      <c r="C8" s="98"/>
    </row>
    <row r="9" spans="1:4" ht="14.25">
      <c r="A9" s="85" t="s">
        <v>312</v>
      </c>
      <c r="B9" s="526">
        <v>0</v>
      </c>
      <c r="C9" s="527">
        <v>0.9</v>
      </c>
      <c r="D9" t="s">
        <v>342</v>
      </c>
    </row>
    <row r="10" spans="1:3" ht="14.25">
      <c r="A10" s="85" t="s">
        <v>200</v>
      </c>
      <c r="B10" s="526">
        <v>0</v>
      </c>
      <c r="C10" s="527">
        <v>0.9</v>
      </c>
    </row>
    <row r="11" spans="1:3" ht="14.25">
      <c r="A11" s="17" t="s">
        <v>140</v>
      </c>
      <c r="B11" s="526">
        <v>0</v>
      </c>
      <c r="C11" s="528">
        <v>0.9</v>
      </c>
    </row>
    <row r="12" spans="1:3" ht="14.25">
      <c r="A12" s="17"/>
      <c r="B12" s="78" t="s">
        <v>17</v>
      </c>
      <c r="C12" s="99"/>
    </row>
    <row r="13" spans="1:3" ht="14.25">
      <c r="A13" s="145" t="s">
        <v>173</v>
      </c>
      <c r="B13" s="78"/>
      <c r="C13" s="85"/>
    </row>
    <row r="14" spans="1:2" ht="14.25">
      <c r="A14" s="19" t="s">
        <v>13</v>
      </c>
      <c r="B14" s="529">
        <v>2</v>
      </c>
    </row>
    <row r="15" spans="1:4" ht="14.25">
      <c r="A15" s="88" t="s">
        <v>172</v>
      </c>
      <c r="B15" s="326">
        <f>IF(SUM(B6:B7)&gt;0,SUM(B6:B7)*2,0)+IF(SUM(B9:B10)&gt;0,SUM(B9:B10)*1,0)</f>
        <v>2</v>
      </c>
      <c r="D15" t="s">
        <v>46</v>
      </c>
    </row>
    <row r="17" spans="1:4" ht="21">
      <c r="A17" s="143" t="s">
        <v>57</v>
      </c>
      <c r="B17" s="155" t="s">
        <v>259</v>
      </c>
      <c r="D17" s="232" t="s">
        <v>35</v>
      </c>
    </row>
    <row r="18" spans="1:9" ht="14.25">
      <c r="A18" s="258" t="s">
        <v>83</v>
      </c>
      <c r="B18" s="525">
        <v>0.35</v>
      </c>
      <c r="C18" s="37"/>
      <c r="H18" s="163"/>
      <c r="I18" s="289"/>
    </row>
    <row r="19" spans="1:9" ht="14.25">
      <c r="A19" s="258" t="s">
        <v>239</v>
      </c>
      <c r="B19" s="527">
        <v>0.1</v>
      </c>
      <c r="C19" s="37"/>
      <c r="H19" s="163"/>
      <c r="I19" s="289"/>
    </row>
    <row r="20" spans="1:9" ht="14.25">
      <c r="A20" s="258" t="s">
        <v>198</v>
      </c>
      <c r="B20" s="527">
        <v>0.25</v>
      </c>
      <c r="C20" s="37"/>
      <c r="H20" s="163"/>
      <c r="I20" s="289"/>
    </row>
    <row r="21" spans="1:9" ht="14.25">
      <c r="A21" s="258" t="s">
        <v>114</v>
      </c>
      <c r="B21" s="527">
        <v>0.28</v>
      </c>
      <c r="C21" s="37"/>
      <c r="H21" s="163"/>
      <c r="I21" s="289"/>
    </row>
    <row r="22" spans="1:9" ht="14.25">
      <c r="A22" s="258" t="s">
        <v>237</v>
      </c>
      <c r="B22" s="527">
        <v>0.02</v>
      </c>
      <c r="C22" s="37"/>
      <c r="H22" s="163"/>
      <c r="I22" s="289"/>
    </row>
    <row r="23" spans="1:9" ht="14.25">
      <c r="A23" s="258" t="s">
        <v>16</v>
      </c>
      <c r="B23" s="527">
        <v>0</v>
      </c>
      <c r="C23" s="37"/>
      <c r="H23" s="163"/>
      <c r="I23" s="289"/>
    </row>
    <row r="24" spans="1:9" ht="14.25">
      <c r="A24" s="259" t="s">
        <v>132</v>
      </c>
      <c r="B24" s="527">
        <v>0</v>
      </c>
      <c r="C24" s="37"/>
      <c r="H24" s="163"/>
      <c r="I24" s="289"/>
    </row>
    <row r="25" spans="1:9" ht="14.25">
      <c r="A25" s="258" t="s">
        <v>73</v>
      </c>
      <c r="B25" s="527">
        <v>0</v>
      </c>
      <c r="C25" s="37"/>
      <c r="H25" s="163"/>
      <c r="I25" s="289"/>
    </row>
    <row r="26" spans="1:3" ht="14.25">
      <c r="A26" s="258" t="s">
        <v>245</v>
      </c>
      <c r="B26" s="527">
        <v>0</v>
      </c>
      <c r="C26" s="37"/>
    </row>
    <row r="27" spans="1:3" ht="14.25">
      <c r="A27" s="256" t="s">
        <v>333</v>
      </c>
      <c r="B27" s="152">
        <f>SUM(B18:B26)</f>
        <v>1</v>
      </c>
      <c r="C27" s="324" t="str">
        <f>IF(B27&gt;1,"Procedure Mix Over 100%!!","-")</f>
        <v>-</v>
      </c>
    </row>
    <row r="28" ht="14.25">
      <c r="A28" s="17"/>
    </row>
    <row r="29" spans="1:2" ht="14.25">
      <c r="A29" s="17"/>
      <c r="B29" s="37"/>
    </row>
    <row r="30" spans="1:2" ht="21">
      <c r="A30" s="156" t="s">
        <v>199</v>
      </c>
      <c r="B30" s="226" t="s">
        <v>224</v>
      </c>
    </row>
    <row r="31" spans="1:2" ht="14.25">
      <c r="A31" s="145" t="s">
        <v>138</v>
      </c>
      <c r="B31" s="100"/>
    </row>
    <row r="32" spans="1:4" ht="14.25">
      <c r="A32" s="144" t="s">
        <v>250</v>
      </c>
      <c r="B32" s="529">
        <v>15</v>
      </c>
      <c r="D32" t="s">
        <v>177</v>
      </c>
    </row>
    <row r="33" spans="1:2" ht="14.25">
      <c r="A33" s="85" t="str">
        <f>A9</f>
        <v>Hygienist-Therapist</v>
      </c>
      <c r="B33" s="529">
        <v>30</v>
      </c>
    </row>
    <row r="34" spans="1:2" ht="14.25">
      <c r="A34" s="85" t="s">
        <v>200</v>
      </c>
      <c r="B34" s="529">
        <v>30</v>
      </c>
    </row>
    <row r="35" spans="1:4" ht="14.25">
      <c r="A35" s="88" t="s">
        <v>140</v>
      </c>
      <c r="B35" s="530">
        <v>30</v>
      </c>
      <c r="D35" t="s">
        <v>399</v>
      </c>
    </row>
    <row r="36" spans="1:2" ht="14.25">
      <c r="A36" s="17"/>
      <c r="B36" s="78"/>
    </row>
  </sheetData>
  <sheetProtection password="DC01" sheet="1" objects="1" scenarios="1"/>
  <mergeCells count="1">
    <mergeCell ref="A2:C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AC78"/>
  <sheetViews>
    <sheetView zoomScale="75" zoomScaleNormal="75" zoomScalePageLayoutView="60" workbookViewId="0" topLeftCell="C1">
      <selection activeCell="K74" sqref="K74"/>
    </sheetView>
  </sheetViews>
  <sheetFormatPr defaultColWidth="9.140625" defaultRowHeight="15" outlineLevelRow="1"/>
  <cols>
    <col min="1" max="1" width="3.7109375" style="0" bestFit="1" customWidth="1"/>
    <col min="2" max="2" width="30.421875" style="0" bestFit="1" customWidth="1"/>
    <col min="3" max="3" width="27.28125" style="0" bestFit="1" customWidth="1"/>
    <col min="4" max="4" width="50.421875" style="0" customWidth="1"/>
    <col min="5" max="5" width="16.140625" style="0" bestFit="1" customWidth="1"/>
    <col min="6" max="6" width="41.8515625" style="0" customWidth="1"/>
    <col min="7" max="7" width="16.28125" style="0" customWidth="1"/>
    <col min="8" max="8" width="10.28125" style="0" customWidth="1"/>
    <col min="9" max="9" width="41.8515625" style="0" customWidth="1"/>
    <col min="10" max="10" width="14.7109375" style="0" customWidth="1"/>
    <col min="11" max="11" width="14.7109375" style="0" bestFit="1" customWidth="1"/>
    <col min="12" max="12" width="7.28125" style="0" customWidth="1"/>
    <col min="13" max="13" width="28.28125" style="0" customWidth="1"/>
    <col min="14" max="14" width="15.00390625" style="0" bestFit="1" customWidth="1"/>
    <col min="15" max="15" width="4.421875" style="0" customWidth="1"/>
    <col min="16" max="16" width="30.00390625" style="0" bestFit="1" customWidth="1"/>
    <col min="17" max="17" width="26.7109375" style="0" bestFit="1" customWidth="1"/>
    <col min="18" max="18" width="47.421875" style="0" customWidth="1"/>
    <col min="19" max="19" width="16.140625" style="0" bestFit="1" customWidth="1"/>
    <col min="20" max="20" width="18.7109375" style="0" bestFit="1" customWidth="1"/>
    <col min="21" max="21" width="7.8515625" style="0" bestFit="1" customWidth="1"/>
    <col min="22" max="22" width="26.421875" style="0" bestFit="1" customWidth="1"/>
    <col min="23" max="23" width="20.00390625" style="0" bestFit="1" customWidth="1"/>
    <col min="24" max="24" width="21.421875" style="0" bestFit="1" customWidth="1"/>
    <col min="25" max="25" width="10.00390625" style="0" bestFit="1" customWidth="1"/>
    <col min="26" max="26" width="13.00390625" style="0" bestFit="1" customWidth="1"/>
    <col min="28" max="28" width="11.140625" style="0" customWidth="1"/>
    <col min="29" max="29" width="12.421875" style="0" bestFit="1" customWidth="1"/>
  </cols>
  <sheetData>
    <row r="1" ht="23.25">
      <c r="B1" s="158" t="s">
        <v>292</v>
      </c>
    </row>
    <row r="2" spans="2:7" ht="15" customHeight="1">
      <c r="B2" s="552" t="s">
        <v>363</v>
      </c>
      <c r="C2" s="552"/>
      <c r="D2" s="552"/>
      <c r="E2" s="357"/>
      <c r="F2" s="357"/>
      <c r="G2" s="153"/>
    </row>
    <row r="3" spans="4:7" ht="14.25">
      <c r="D3" s="357"/>
      <c r="E3" s="357"/>
      <c r="F3" s="357"/>
      <c r="G3" s="153"/>
    </row>
    <row r="4" spans="4:18" ht="14.25">
      <c r="D4" s="357"/>
      <c r="E4" s="357"/>
      <c r="F4" s="357"/>
      <c r="G4" s="153"/>
      <c r="P4" s="18"/>
      <c r="Q4" s="19"/>
      <c r="R4" s="19"/>
    </row>
    <row r="5" spans="6:18" ht="14.25">
      <c r="F5" s="141"/>
      <c r="G5" s="141"/>
      <c r="P5" s="18"/>
      <c r="Q5" s="19"/>
      <c r="R5" s="19"/>
    </row>
    <row r="6" spans="4:18" ht="77.25" customHeight="1">
      <c r="D6" s="362" t="s">
        <v>355</v>
      </c>
      <c r="E6" t="s">
        <v>17</v>
      </c>
      <c r="F6" s="361" t="s">
        <v>414</v>
      </c>
      <c r="I6" s="361" t="s">
        <v>415</v>
      </c>
      <c r="P6" s="18"/>
      <c r="Q6" s="19"/>
      <c r="R6" s="19"/>
    </row>
    <row r="7" spans="2:18" ht="14.25">
      <c r="B7" t="s">
        <v>397</v>
      </c>
      <c r="E7" s="411"/>
      <c r="P7" s="19"/>
      <c r="Q7" s="19"/>
      <c r="R7" s="19"/>
    </row>
    <row r="8" spans="2:18" ht="15">
      <c r="B8" s="311"/>
      <c r="D8" s="10" t="s">
        <v>329</v>
      </c>
      <c r="E8" s="11"/>
      <c r="F8" s="457" t="s">
        <v>329</v>
      </c>
      <c r="G8" s="458"/>
      <c r="I8" s="30" t="s">
        <v>329</v>
      </c>
      <c r="J8" s="31"/>
      <c r="P8" s="20"/>
      <c r="Q8" s="21"/>
      <c r="R8" s="21"/>
    </row>
    <row r="9" spans="2:18" ht="15">
      <c r="B9" s="17"/>
      <c r="D9" s="11"/>
      <c r="E9" s="11"/>
      <c r="F9" s="458"/>
      <c r="G9" s="458"/>
      <c r="I9" s="31"/>
      <c r="J9" s="31"/>
      <c r="P9" s="21"/>
      <c r="Q9" s="21"/>
      <c r="R9" s="21"/>
    </row>
    <row r="10" spans="2:18" ht="15">
      <c r="B10" s="17"/>
      <c r="D10" s="11"/>
      <c r="E10" s="12" t="s">
        <v>330</v>
      </c>
      <c r="F10" s="458"/>
      <c r="G10" s="459" t="s">
        <v>330</v>
      </c>
      <c r="I10" s="31"/>
      <c r="J10" s="32" t="s">
        <v>330</v>
      </c>
      <c r="P10" s="21"/>
      <c r="Q10" s="21"/>
      <c r="R10" s="22"/>
    </row>
    <row r="11" spans="2:18" ht="15">
      <c r="B11" s="449"/>
      <c r="C11" s="7"/>
      <c r="D11" s="13" t="s">
        <v>331</v>
      </c>
      <c r="E11" s="40">
        <f>' Matrix'!O256</f>
        <v>693985</v>
      </c>
      <c r="F11" s="460" t="s">
        <v>331</v>
      </c>
      <c r="G11" s="461">
        <f>' Matrix'!M256</f>
        <v>693985</v>
      </c>
      <c r="I11" s="33" t="s">
        <v>331</v>
      </c>
      <c r="J11" s="42">
        <f>G11-E11</f>
        <v>0</v>
      </c>
      <c r="P11" s="23"/>
      <c r="Q11" s="23"/>
      <c r="R11" s="24"/>
    </row>
    <row r="12" spans="3:18" ht="15">
      <c r="C12" s="310"/>
      <c r="D12" s="13" t="s">
        <v>332</v>
      </c>
      <c r="E12" s="14"/>
      <c r="F12" s="460" t="s">
        <v>332</v>
      </c>
      <c r="G12" s="462"/>
      <c r="I12" s="33" t="s">
        <v>332</v>
      </c>
      <c r="J12" s="42"/>
      <c r="P12" s="23"/>
      <c r="Q12" s="23"/>
      <c r="R12" s="24"/>
    </row>
    <row r="13" spans="3:18" ht="15">
      <c r="C13" s="310"/>
      <c r="D13" s="13" t="s">
        <v>207</v>
      </c>
      <c r="E13" s="208">
        <f>'5 Cost Tab'!E46</f>
        <v>142600</v>
      </c>
      <c r="F13" s="460" t="s">
        <v>207</v>
      </c>
      <c r="G13" s="461">
        <f>'5 Cost Tab'!E47</f>
        <v>142600</v>
      </c>
      <c r="I13" s="33" t="s">
        <v>207</v>
      </c>
      <c r="J13" s="42">
        <f aca="true" t="shared" si="0" ref="J13:J18">G13-E13</f>
        <v>0</v>
      </c>
      <c r="P13" s="23"/>
      <c r="Q13" s="23"/>
      <c r="R13" s="24"/>
    </row>
    <row r="14" spans="4:18" ht="15">
      <c r="D14" s="13" t="s">
        <v>93</v>
      </c>
      <c r="E14" s="245">
        <f>'5 Cost Tab'!E51</f>
        <v>80408</v>
      </c>
      <c r="F14" s="460" t="s">
        <v>93</v>
      </c>
      <c r="G14" s="461">
        <f>'5 Cost Tab'!E52</f>
        <v>80408</v>
      </c>
      <c r="I14" s="33" t="s">
        <v>93</v>
      </c>
      <c r="J14" s="42">
        <f t="shared" si="0"/>
        <v>0</v>
      </c>
      <c r="P14" s="23"/>
      <c r="Q14" s="23"/>
      <c r="R14" s="24"/>
    </row>
    <row r="15" spans="4:18" ht="15">
      <c r="D15" s="13" t="s">
        <v>125</v>
      </c>
      <c r="E15" s="208">
        <f>'5 Cost Tab'!E12</f>
        <v>40000</v>
      </c>
      <c r="F15" s="460" t="s">
        <v>125</v>
      </c>
      <c r="G15" s="461">
        <f>E15</f>
        <v>40000</v>
      </c>
      <c r="I15" s="33" t="s">
        <v>125</v>
      </c>
      <c r="J15" s="42">
        <f t="shared" si="0"/>
        <v>0</v>
      </c>
      <c r="P15" s="23"/>
      <c r="Q15" s="23"/>
      <c r="R15" s="24"/>
    </row>
    <row r="16" spans="4:18" ht="15">
      <c r="D16" s="13" t="s">
        <v>53</v>
      </c>
      <c r="E16" s="208">
        <f>'5 Cost Tab'!E13</f>
        <v>80000</v>
      </c>
      <c r="F16" s="460" t="s">
        <v>126</v>
      </c>
      <c r="G16" s="461">
        <f>E16</f>
        <v>80000</v>
      </c>
      <c r="I16" s="33" t="s">
        <v>126</v>
      </c>
      <c r="J16" s="42">
        <f t="shared" si="0"/>
        <v>0</v>
      </c>
      <c r="P16" s="23"/>
      <c r="Q16" s="23"/>
      <c r="R16" s="24"/>
    </row>
    <row r="17" spans="4:18" ht="15">
      <c r="D17" s="13" t="s">
        <v>127</v>
      </c>
      <c r="E17" s="208">
        <f>'5 Cost Tab'!E15</f>
        <v>7692.31</v>
      </c>
      <c r="F17" s="460" t="s">
        <v>127</v>
      </c>
      <c r="G17" s="463">
        <f>E17</f>
        <v>7692.31</v>
      </c>
      <c r="I17" s="33" t="s">
        <v>127</v>
      </c>
      <c r="J17" s="42">
        <f t="shared" si="0"/>
        <v>0</v>
      </c>
      <c r="P17" s="23"/>
      <c r="Q17" s="23"/>
      <c r="R17" s="24"/>
    </row>
    <row r="18" spans="4:18" ht="15">
      <c r="D18" s="13" t="s">
        <v>128</v>
      </c>
      <c r="E18" s="208">
        <f>'5 Cost Tab'!E14</f>
        <v>6042.5</v>
      </c>
      <c r="F18" s="460" t="s">
        <v>128</v>
      </c>
      <c r="G18" s="463">
        <f>E18</f>
        <v>6042.5</v>
      </c>
      <c r="I18" s="33" t="s">
        <v>128</v>
      </c>
      <c r="J18" s="42">
        <f t="shared" si="0"/>
        <v>0</v>
      </c>
      <c r="P18" s="23"/>
      <c r="Q18" s="23"/>
      <c r="R18" s="24"/>
    </row>
    <row r="19" spans="3:18" ht="15.75" thickBot="1">
      <c r="C19" s="7"/>
      <c r="D19" s="13" t="s">
        <v>333</v>
      </c>
      <c r="E19" s="296">
        <f>SUM(E13:E18)</f>
        <v>356742.81</v>
      </c>
      <c r="F19" s="460" t="s">
        <v>333</v>
      </c>
      <c r="G19" s="464">
        <f>SUM(G13:G18)</f>
        <v>356742.81</v>
      </c>
      <c r="I19" s="33" t="s">
        <v>333</v>
      </c>
      <c r="J19" s="297">
        <f>SUM(J13:J18)</f>
        <v>0</v>
      </c>
      <c r="P19" s="23"/>
      <c r="Q19" s="21"/>
      <c r="R19" s="25"/>
    </row>
    <row r="20" spans="4:18" ht="15">
      <c r="D20" s="13" t="s">
        <v>334</v>
      </c>
      <c r="E20" s="40">
        <f>E11-E19</f>
        <v>337242.19</v>
      </c>
      <c r="F20" s="460" t="s">
        <v>334</v>
      </c>
      <c r="G20" s="461">
        <f>G11-G19</f>
        <v>337242.19</v>
      </c>
      <c r="I20" s="33" t="s">
        <v>334</v>
      </c>
      <c r="J20" s="42">
        <f>J11-J19</f>
        <v>0</v>
      </c>
      <c r="P20" s="23"/>
      <c r="Q20" s="23"/>
      <c r="R20" s="24"/>
    </row>
    <row r="21" spans="4:18" ht="15">
      <c r="D21" s="15" t="s">
        <v>335</v>
      </c>
      <c r="E21" s="44">
        <f>E20/E11</f>
        <v>0.48595025829088523</v>
      </c>
      <c r="F21" s="465" t="s">
        <v>335</v>
      </c>
      <c r="G21" s="466">
        <f>G20/G11</f>
        <v>0.48595025829088523</v>
      </c>
      <c r="I21" s="34" t="s">
        <v>335</v>
      </c>
      <c r="J21" s="43">
        <f>ABS(G21)-ABS(E21)</f>
        <v>0</v>
      </c>
      <c r="P21" s="26"/>
      <c r="Q21" s="21"/>
      <c r="R21" s="27"/>
    </row>
    <row r="22" spans="2:18" ht="15">
      <c r="B22" t="s">
        <v>413</v>
      </c>
      <c r="D22" s="13" t="s">
        <v>191</v>
      </c>
      <c r="E22" s="14"/>
      <c r="F22" s="460" t="s">
        <v>192</v>
      </c>
      <c r="G22" s="462"/>
      <c r="I22" s="33" t="s">
        <v>192</v>
      </c>
      <c r="J22" s="42">
        <f>G22-E22</f>
        <v>0</v>
      </c>
      <c r="P22" s="21"/>
      <c r="Q22" s="21"/>
      <c r="R22" s="24"/>
    </row>
    <row r="23" spans="4:18" ht="15.75" thickBot="1">
      <c r="D23" s="13" t="s">
        <v>215</v>
      </c>
      <c r="E23" s="242">
        <f>E20-E22</f>
        <v>337242.19</v>
      </c>
      <c r="F23" s="460" t="s">
        <v>215</v>
      </c>
      <c r="G23" s="467">
        <f>G20-G22</f>
        <v>337242.19</v>
      </c>
      <c r="I23" s="33" t="s">
        <v>215</v>
      </c>
      <c r="J23" s="243">
        <f>G23-E23</f>
        <v>0</v>
      </c>
      <c r="P23" s="23"/>
      <c r="Q23" s="21"/>
      <c r="R23" s="28"/>
    </row>
    <row r="24" spans="4:18" ht="15.75" thickTop="1">
      <c r="D24" s="15" t="s">
        <v>216</v>
      </c>
      <c r="E24" s="16">
        <f>E23/E11</f>
        <v>0.48595025829088523</v>
      </c>
      <c r="F24" s="465" t="s">
        <v>216</v>
      </c>
      <c r="G24" s="468">
        <f>G23/G11</f>
        <v>0.48595025829088523</v>
      </c>
      <c r="I24" s="34" t="s">
        <v>216</v>
      </c>
      <c r="J24" s="43">
        <f>ABS(G24)-ABS(E24)</f>
        <v>0</v>
      </c>
      <c r="P24" s="26"/>
      <c r="Q24" s="29"/>
      <c r="R24" s="27"/>
    </row>
    <row r="26" spans="2:21" ht="14.25" outlineLevel="1">
      <c r="B26" t="s">
        <v>356</v>
      </c>
      <c r="F26" t="s">
        <v>398</v>
      </c>
      <c r="G26" t="s">
        <v>17</v>
      </c>
      <c r="K26" s="82"/>
      <c r="O26" s="288"/>
      <c r="P26" s="17"/>
      <c r="Q26" s="17"/>
      <c r="R26" s="17"/>
      <c r="S26" s="17"/>
      <c r="T26" s="17"/>
      <c r="U26" s="17"/>
    </row>
    <row r="27" spans="1:29" ht="14.25" outlineLevel="1">
      <c r="A27" s="111" t="s">
        <v>323</v>
      </c>
      <c r="B27" s="116"/>
      <c r="C27" s="116"/>
      <c r="D27" s="111"/>
      <c r="E27" s="111" t="s">
        <v>366</v>
      </c>
      <c r="F27" s="111"/>
      <c r="G27" s="115"/>
      <c r="H27" s="111" t="s">
        <v>417</v>
      </c>
      <c r="I27" s="116"/>
      <c r="J27" s="116"/>
      <c r="K27" s="129" t="s">
        <v>354</v>
      </c>
      <c r="L27" s="235"/>
      <c r="O27" s="111" t="s">
        <v>45</v>
      </c>
      <c r="P27" s="116"/>
      <c r="Q27" s="116"/>
      <c r="R27" s="111"/>
      <c r="S27" s="550" t="s">
        <v>325</v>
      </c>
      <c r="T27" s="550"/>
      <c r="U27" s="115"/>
      <c r="V27" s="551" t="s">
        <v>137</v>
      </c>
      <c r="W27" s="551"/>
      <c r="X27" s="551"/>
      <c r="Y27" s="551"/>
      <c r="Z27" s="551"/>
      <c r="AA27" s="116"/>
      <c r="AB27" s="129" t="s">
        <v>185</v>
      </c>
      <c r="AC27" s="235"/>
    </row>
    <row r="28" spans="1:29" ht="14.25" outlineLevel="1">
      <c r="A28" s="260" t="s">
        <v>158</v>
      </c>
      <c r="B28" s="261" t="s">
        <v>80</v>
      </c>
      <c r="C28" s="261" t="s">
        <v>371</v>
      </c>
      <c r="D28" s="261" t="s">
        <v>313</v>
      </c>
      <c r="E28" s="116"/>
      <c r="F28" s="116"/>
      <c r="G28" s="298"/>
      <c r="H28" s="116"/>
      <c r="I28" s="116"/>
      <c r="J28" s="116"/>
      <c r="K28" s="116"/>
      <c r="L28" s="117"/>
      <c r="O28" s="260" t="s">
        <v>158</v>
      </c>
      <c r="P28" s="261" t="s">
        <v>80</v>
      </c>
      <c r="Q28" s="261" t="s">
        <v>371</v>
      </c>
      <c r="R28" s="261" t="s">
        <v>313</v>
      </c>
      <c r="S28" s="313" t="str">
        <f>' Matrix'!N114</f>
        <v>Dentist (Alone)</v>
      </c>
      <c r="T28" s="313" t="str">
        <f>' Matrix'!O114</f>
        <v>Associate </v>
      </c>
      <c r="U28" s="315"/>
      <c r="V28" s="313" t="str">
        <f>' Matrix'!I114</f>
        <v>Reg Dental Hygienist</v>
      </c>
      <c r="W28" s="313" t="str">
        <f>' Matrix'!J114</f>
        <v>Dental Therapist </v>
      </c>
      <c r="X28" s="313" t="str">
        <f>'3 Define Allied Practitioner(s)'!A33</f>
        <v>Hygienist-Therapist</v>
      </c>
      <c r="Y28" s="313" t="str">
        <f>' Matrix'!L114</f>
        <v> Dentist</v>
      </c>
      <c r="Z28" s="313" t="str">
        <f>' Matrix'!M114</f>
        <v>Associate </v>
      </c>
      <c r="AA28" s="129"/>
      <c r="AB28" s="129" t="s">
        <v>96</v>
      </c>
      <c r="AC28" s="316" t="s">
        <v>253</v>
      </c>
    </row>
    <row r="29" spans="1:29" ht="14.25" outlineLevel="1">
      <c r="A29" s="263"/>
      <c r="B29" s="264"/>
      <c r="C29" s="264"/>
      <c r="D29" s="264"/>
      <c r="E29" s="154"/>
      <c r="F29" s="17"/>
      <c r="G29" s="103"/>
      <c r="I29" s="17"/>
      <c r="J29" s="17"/>
      <c r="K29" s="82"/>
      <c r="L29" s="98"/>
      <c r="O29" s="263"/>
      <c r="P29" s="264"/>
      <c r="Q29" s="264"/>
      <c r="R29" s="264"/>
      <c r="S29" s="154"/>
      <c r="T29" s="17"/>
      <c r="U29" s="103"/>
      <c r="W29" s="17"/>
      <c r="X29" s="17"/>
      <c r="Y29" s="17"/>
      <c r="Z29" s="17"/>
      <c r="AA29" s="17"/>
      <c r="AB29" s="82"/>
      <c r="AC29" s="98"/>
    </row>
    <row r="30" spans="1:29" ht="14.25" outlineLevel="1">
      <c r="A30" s="266">
        <v>1</v>
      </c>
      <c r="B30" s="259" t="s">
        <v>315</v>
      </c>
      <c r="C30" s="259" t="s">
        <v>314</v>
      </c>
      <c r="D30" s="267" t="s">
        <v>154</v>
      </c>
      <c r="E30" s="479">
        <f>SUM(' Matrix'!AT5:AU5)</f>
        <v>3136</v>
      </c>
      <c r="F30" s="37">
        <f>E30/E72</f>
        <v>0.3120087553477266</v>
      </c>
      <c r="G30" s="103"/>
      <c r="H30" s="480">
        <f>SUM(' Matrix'!AO5:AS5)</f>
        <v>3136</v>
      </c>
      <c r="I30" s="37">
        <f>H30/H72</f>
        <v>0.3120087553477266</v>
      </c>
      <c r="J30" s="17"/>
      <c r="K30" s="234">
        <f>H30-E30</f>
        <v>0</v>
      </c>
      <c r="L30" s="98"/>
      <c r="O30" s="266">
        <v>1</v>
      </c>
      <c r="P30" s="259" t="s">
        <v>315</v>
      </c>
      <c r="Q30" s="259" t="s">
        <v>314</v>
      </c>
      <c r="R30" s="267" t="s">
        <v>154</v>
      </c>
      <c r="S30" s="317">
        <f>' Matrix'!AT5</f>
        <v>3136</v>
      </c>
      <c r="T30" s="317">
        <f>' Matrix'!AU5</f>
        <v>0</v>
      </c>
      <c r="U30" s="103"/>
      <c r="V30" s="323">
        <f>' Matrix'!AO5</f>
        <v>0</v>
      </c>
      <c r="W30" s="323">
        <f>' Matrix'!AP5</f>
        <v>0</v>
      </c>
      <c r="X30" s="319">
        <f>' Matrix'!AQ5</f>
        <v>0</v>
      </c>
      <c r="Y30" s="319">
        <f>' Matrix'!AR5</f>
        <v>3136</v>
      </c>
      <c r="Z30" s="319">
        <f>' Matrix'!AS5</f>
        <v>0</v>
      </c>
      <c r="AA30" s="19"/>
      <c r="AB30" s="320">
        <f>Y30-S30</f>
        <v>0</v>
      </c>
      <c r="AC30" s="321">
        <f>Z30-T30</f>
        <v>0</v>
      </c>
    </row>
    <row r="31" spans="1:29" ht="14.25" outlineLevel="1">
      <c r="A31" s="266"/>
      <c r="B31" s="259"/>
      <c r="C31" s="259"/>
      <c r="D31" s="267" t="s">
        <v>155</v>
      </c>
      <c r="E31" s="154"/>
      <c r="F31" s="37"/>
      <c r="G31" s="103"/>
      <c r="H31" s="154"/>
      <c r="I31" s="37"/>
      <c r="J31" s="19"/>
      <c r="K31" s="154"/>
      <c r="L31" s="98"/>
      <c r="O31" s="266"/>
      <c r="P31" s="259"/>
      <c r="Q31" s="259"/>
      <c r="R31" s="267" t="s">
        <v>155</v>
      </c>
      <c r="S31" s="318"/>
      <c r="T31" s="318"/>
      <c r="U31" s="103"/>
      <c r="V31" s="318"/>
      <c r="W31" s="318"/>
      <c r="X31" s="318"/>
      <c r="Y31" s="318"/>
      <c r="Z31" s="318"/>
      <c r="AA31" s="19"/>
      <c r="AB31" s="318"/>
      <c r="AC31" s="87"/>
    </row>
    <row r="32" spans="1:29" ht="14.25" outlineLevel="1">
      <c r="A32" s="266"/>
      <c r="B32" s="259"/>
      <c r="C32" s="259"/>
      <c r="D32" s="267" t="s">
        <v>156</v>
      </c>
      <c r="E32" s="154"/>
      <c r="F32" s="37"/>
      <c r="G32" s="103"/>
      <c r="H32" s="154"/>
      <c r="I32" s="37"/>
      <c r="J32" s="17"/>
      <c r="K32" s="154"/>
      <c r="L32" s="98"/>
      <c r="O32" s="266"/>
      <c r="P32" s="259"/>
      <c r="Q32" s="259"/>
      <c r="R32" s="267" t="s">
        <v>156</v>
      </c>
      <c r="S32" s="318"/>
      <c r="T32" s="318"/>
      <c r="U32" s="103"/>
      <c r="V32" s="318"/>
      <c r="W32" s="318"/>
      <c r="X32" s="318"/>
      <c r="Y32" s="318"/>
      <c r="Z32" s="318"/>
      <c r="AA32" s="19"/>
      <c r="AB32" s="318"/>
      <c r="AC32" s="87"/>
    </row>
    <row r="33" spans="1:29" ht="28.5" outlineLevel="1">
      <c r="A33" s="266"/>
      <c r="B33" s="259"/>
      <c r="C33" s="259"/>
      <c r="D33" s="267" t="s">
        <v>238</v>
      </c>
      <c r="E33" s="154"/>
      <c r="F33" s="37"/>
      <c r="G33" s="103"/>
      <c r="H33" s="154"/>
      <c r="I33" s="37"/>
      <c r="J33" s="17"/>
      <c r="K33" s="154"/>
      <c r="L33" s="98"/>
      <c r="O33" s="266"/>
      <c r="P33" s="259"/>
      <c r="Q33" s="259"/>
      <c r="R33" s="267" t="s">
        <v>238</v>
      </c>
      <c r="S33" s="318"/>
      <c r="T33" s="318"/>
      <c r="U33" s="103"/>
      <c r="V33" s="318"/>
      <c r="W33" s="318"/>
      <c r="X33" s="318"/>
      <c r="Y33" s="318"/>
      <c r="Z33" s="318"/>
      <c r="AA33" s="19"/>
      <c r="AB33" s="318"/>
      <c r="AC33" s="87"/>
    </row>
    <row r="34" spans="1:29" ht="14.25" outlineLevel="1">
      <c r="A34" s="266"/>
      <c r="B34" s="259"/>
      <c r="C34" s="259"/>
      <c r="D34" s="267"/>
      <c r="E34" s="154"/>
      <c r="F34" s="37"/>
      <c r="G34" s="103"/>
      <c r="H34" s="154"/>
      <c r="I34" s="37"/>
      <c r="J34" s="17"/>
      <c r="K34" s="154"/>
      <c r="L34" s="98"/>
      <c r="O34" s="266"/>
      <c r="P34" s="259"/>
      <c r="Q34" s="259"/>
      <c r="R34" s="267"/>
      <c r="S34" s="318"/>
      <c r="T34" s="318"/>
      <c r="U34" s="103"/>
      <c r="V34" s="318"/>
      <c r="W34" s="318"/>
      <c r="X34" s="318"/>
      <c r="Y34" s="318"/>
      <c r="Z34" s="318"/>
      <c r="AA34" s="19"/>
      <c r="AB34" s="318"/>
      <c r="AC34" s="87"/>
    </row>
    <row r="35" spans="1:29" ht="14.25" outlineLevel="1">
      <c r="A35" s="266">
        <v>2</v>
      </c>
      <c r="B35" s="259" t="s">
        <v>239</v>
      </c>
      <c r="C35" s="259" t="s">
        <v>240</v>
      </c>
      <c r="D35" s="267" t="s">
        <v>163</v>
      </c>
      <c r="E35" s="479">
        <f>SUM(' Matrix'!AT13:AU13)</f>
        <v>597</v>
      </c>
      <c r="F35" s="37">
        <f>SUM(E35:E41)/E72</f>
        <v>0.17819122475375584</v>
      </c>
      <c r="G35" s="103"/>
      <c r="H35" s="480">
        <f>SUM(' Matrix'!AO13:AS13)</f>
        <v>597</v>
      </c>
      <c r="I35" s="37">
        <f>SUM(H35:H41)/H72</f>
        <v>0.17819122475375584</v>
      </c>
      <c r="J35" s="19"/>
      <c r="K35" s="234">
        <f>H35-E35</f>
        <v>0</v>
      </c>
      <c r="L35" s="98"/>
      <c r="O35" s="266">
        <v>2</v>
      </c>
      <c r="P35" s="259" t="s">
        <v>239</v>
      </c>
      <c r="Q35" s="259" t="s">
        <v>240</v>
      </c>
      <c r="R35" s="267" t="s">
        <v>163</v>
      </c>
      <c r="S35" s="317">
        <f>' Matrix'!AT13</f>
        <v>597</v>
      </c>
      <c r="T35" s="317">
        <f>' Matrix'!AU13</f>
        <v>0</v>
      </c>
      <c r="U35" s="103"/>
      <c r="V35" s="319">
        <f>' Matrix'!AO13</f>
        <v>0</v>
      </c>
      <c r="W35" s="319">
        <f>' Matrix'!AP13</f>
        <v>0</v>
      </c>
      <c r="X35" s="319">
        <f>' Matrix'!AQ13</f>
        <v>0</v>
      </c>
      <c r="Y35" s="319">
        <f>' Matrix'!AR13</f>
        <v>597</v>
      </c>
      <c r="Z35" s="319">
        <f>' Matrix'!AS13</f>
        <v>0</v>
      </c>
      <c r="AA35" s="19"/>
      <c r="AB35" s="320">
        <f>Y35-S35</f>
        <v>0</v>
      </c>
      <c r="AC35" s="321">
        <f>Z35-T35</f>
        <v>0</v>
      </c>
    </row>
    <row r="36" spans="1:29" ht="28.5" outlineLevel="1">
      <c r="A36" s="266">
        <v>3</v>
      </c>
      <c r="B36" s="259"/>
      <c r="C36" s="259" t="s">
        <v>164</v>
      </c>
      <c r="D36" s="267" t="s">
        <v>165</v>
      </c>
      <c r="E36" s="479">
        <f>SUM(' Matrix'!AT14:AU14)</f>
        <v>597</v>
      </c>
      <c r="F36" s="37"/>
      <c r="G36" s="103"/>
      <c r="H36" s="480">
        <f>SUM(' Matrix'!AO14:AS14)</f>
        <v>597</v>
      </c>
      <c r="I36" s="37"/>
      <c r="J36" s="17"/>
      <c r="K36" s="234">
        <f>H36-E36</f>
        <v>0</v>
      </c>
      <c r="L36" s="98"/>
      <c r="O36" s="266">
        <v>3</v>
      </c>
      <c r="P36" s="259"/>
      <c r="Q36" s="259" t="s">
        <v>164</v>
      </c>
      <c r="R36" s="267" t="s">
        <v>165</v>
      </c>
      <c r="S36" s="317">
        <f>' Matrix'!AT14</f>
        <v>597</v>
      </c>
      <c r="T36" s="317">
        <f>' Matrix'!AU14</f>
        <v>0</v>
      </c>
      <c r="U36" s="103"/>
      <c r="V36" s="319">
        <f>' Matrix'!AO14</f>
        <v>0</v>
      </c>
      <c r="W36" s="319">
        <f>' Matrix'!AP14</f>
        <v>0</v>
      </c>
      <c r="X36" s="319">
        <f>' Matrix'!AQ14</f>
        <v>0</v>
      </c>
      <c r="Y36" s="319">
        <f>' Matrix'!AR14</f>
        <v>597</v>
      </c>
      <c r="Z36" s="319">
        <f>' Matrix'!AS14</f>
        <v>0</v>
      </c>
      <c r="AA36" s="19"/>
      <c r="AB36" s="320">
        <f>Y36-S36</f>
        <v>0</v>
      </c>
      <c r="AC36" s="321">
        <f>Z36-T36</f>
        <v>0</v>
      </c>
    </row>
    <row r="37" spans="1:29" ht="14.25" outlineLevel="1">
      <c r="A37" s="266"/>
      <c r="B37" s="259"/>
      <c r="C37" s="259"/>
      <c r="D37" s="267" t="s">
        <v>166</v>
      </c>
      <c r="E37" s="154"/>
      <c r="F37" s="37"/>
      <c r="H37" s="154"/>
      <c r="I37" s="37"/>
      <c r="K37" s="154"/>
      <c r="L37" s="98"/>
      <c r="O37" s="266"/>
      <c r="P37" s="259"/>
      <c r="Q37" s="259"/>
      <c r="R37" s="267" t="s">
        <v>166</v>
      </c>
      <c r="S37" s="318"/>
      <c r="T37" s="318"/>
      <c r="V37" s="318"/>
      <c r="W37" s="318"/>
      <c r="X37" s="318"/>
      <c r="Y37" s="318"/>
      <c r="Z37" s="318"/>
      <c r="AA37" s="8"/>
      <c r="AB37" s="318"/>
      <c r="AC37" s="87"/>
    </row>
    <row r="38" spans="1:29" ht="14.25" outlineLevel="1">
      <c r="A38" s="266"/>
      <c r="B38" s="259"/>
      <c r="C38" s="259"/>
      <c r="D38" s="267" t="s">
        <v>167</v>
      </c>
      <c r="E38" s="154"/>
      <c r="F38" s="37"/>
      <c r="G38" s="103"/>
      <c r="H38" s="154"/>
      <c r="I38" s="37"/>
      <c r="J38" s="17"/>
      <c r="K38" s="154"/>
      <c r="L38" s="98"/>
      <c r="O38" s="266"/>
      <c r="P38" s="259"/>
      <c r="Q38" s="259"/>
      <c r="R38" s="267" t="s">
        <v>167</v>
      </c>
      <c r="S38" s="318"/>
      <c r="T38" s="318"/>
      <c r="U38" s="103"/>
      <c r="V38" s="318"/>
      <c r="W38" s="318"/>
      <c r="X38" s="318"/>
      <c r="Y38" s="318"/>
      <c r="Z38" s="318"/>
      <c r="AA38" s="19"/>
      <c r="AB38" s="318"/>
      <c r="AC38" s="87"/>
    </row>
    <row r="39" spans="1:29" ht="14.25" outlineLevel="1">
      <c r="A39" s="266"/>
      <c r="B39" s="259"/>
      <c r="C39" s="259"/>
      <c r="D39" s="267" t="s">
        <v>168</v>
      </c>
      <c r="E39" s="154"/>
      <c r="F39" s="37"/>
      <c r="G39" s="103"/>
      <c r="H39" s="154"/>
      <c r="I39" s="37"/>
      <c r="J39" s="17"/>
      <c r="K39" s="154"/>
      <c r="L39" s="98"/>
      <c r="O39" s="266"/>
      <c r="P39" s="259"/>
      <c r="Q39" s="259"/>
      <c r="R39" s="267" t="s">
        <v>168</v>
      </c>
      <c r="S39" s="318"/>
      <c r="T39" s="318"/>
      <c r="U39" s="103"/>
      <c r="V39" s="318"/>
      <c r="W39" s="318"/>
      <c r="X39" s="318"/>
      <c r="Y39" s="318"/>
      <c r="Z39" s="318"/>
      <c r="AA39" s="19"/>
      <c r="AB39" s="318"/>
      <c r="AC39" s="87"/>
    </row>
    <row r="40" spans="1:29" ht="14.25" outlineLevel="1">
      <c r="A40" s="266">
        <v>4</v>
      </c>
      <c r="B40" s="259"/>
      <c r="C40" s="259" t="s">
        <v>241</v>
      </c>
      <c r="D40" s="267" t="s">
        <v>242</v>
      </c>
      <c r="E40" s="479">
        <f>SUM(' Matrix'!AT18:AU18)</f>
        <v>597</v>
      </c>
      <c r="F40" s="37"/>
      <c r="G40" s="103"/>
      <c r="H40" s="480">
        <f>SUM(' Matrix'!AO18:AS18)</f>
        <v>597</v>
      </c>
      <c r="I40" s="37"/>
      <c r="J40" s="17"/>
      <c r="K40" s="234">
        <f>H40-E40</f>
        <v>0</v>
      </c>
      <c r="L40" s="98"/>
      <c r="O40" s="266">
        <v>4</v>
      </c>
      <c r="P40" s="259"/>
      <c r="Q40" s="259" t="s">
        <v>241</v>
      </c>
      <c r="R40" s="267" t="s">
        <v>242</v>
      </c>
      <c r="S40" s="317">
        <f>' Matrix'!AT18</f>
        <v>597</v>
      </c>
      <c r="T40" s="317">
        <f>' Matrix'!AU18</f>
        <v>0</v>
      </c>
      <c r="U40" s="103"/>
      <c r="V40" s="319">
        <f>' Matrix'!AO18</f>
        <v>0</v>
      </c>
      <c r="W40" s="319">
        <f>' Matrix'!AP18</f>
        <v>0</v>
      </c>
      <c r="X40" s="319">
        <f>' Matrix'!AQ18</f>
        <v>0</v>
      </c>
      <c r="Y40" s="319">
        <f>' Matrix'!AR18</f>
        <v>597</v>
      </c>
      <c r="Z40" s="319">
        <f>' Matrix'!AS18</f>
        <v>0</v>
      </c>
      <c r="AA40" s="19"/>
      <c r="AB40" s="320">
        <f>Y40-S40</f>
        <v>0</v>
      </c>
      <c r="AC40" s="321">
        <f>Z40-T40</f>
        <v>0</v>
      </c>
    </row>
    <row r="41" spans="1:29" ht="14.25" outlineLevel="1">
      <c r="A41" s="266"/>
      <c r="B41" s="259"/>
      <c r="C41" s="259"/>
      <c r="D41" s="267"/>
      <c r="E41" s="154"/>
      <c r="F41" s="37"/>
      <c r="G41" s="103"/>
      <c r="H41" s="154"/>
      <c r="I41" s="37"/>
      <c r="J41" s="17"/>
      <c r="K41" s="154"/>
      <c r="L41" s="98"/>
      <c r="O41" s="266"/>
      <c r="P41" s="259"/>
      <c r="Q41" s="259"/>
      <c r="R41" s="267"/>
      <c r="S41" s="318"/>
      <c r="T41" s="318"/>
      <c r="U41" s="103"/>
      <c r="V41" s="318"/>
      <c r="W41" s="318"/>
      <c r="X41" s="318"/>
      <c r="Y41" s="318"/>
      <c r="Z41" s="318"/>
      <c r="AA41" s="19"/>
      <c r="AB41" s="318"/>
      <c r="AC41" s="87"/>
    </row>
    <row r="42" spans="1:29" ht="14.25" outlineLevel="1">
      <c r="A42" s="266">
        <v>5</v>
      </c>
      <c r="B42" s="259" t="s">
        <v>198</v>
      </c>
      <c r="C42" s="259" t="s">
        <v>159</v>
      </c>
      <c r="D42" s="267" t="s">
        <v>160</v>
      </c>
      <c r="E42" s="479">
        <f>SUM(' Matrix'!AT23:AU23)</f>
        <v>1120</v>
      </c>
      <c r="F42" s="37">
        <f>SUM(E42:E47)/E72</f>
        <v>0.44572679335389515</v>
      </c>
      <c r="G42" s="103"/>
      <c r="H42" s="480">
        <f>SUM(' Matrix'!AO23:AS23)</f>
        <v>1120</v>
      </c>
      <c r="I42" s="37">
        <f>SUM(H42:H47)/H72</f>
        <v>0.44572679335389515</v>
      </c>
      <c r="J42" s="19"/>
      <c r="K42" s="234">
        <f>H42-E42</f>
        <v>0</v>
      </c>
      <c r="L42" s="98"/>
      <c r="O42" s="266">
        <v>5</v>
      </c>
      <c r="P42" s="259" t="s">
        <v>198</v>
      </c>
      <c r="Q42" s="259" t="s">
        <v>159</v>
      </c>
      <c r="R42" s="267" t="s">
        <v>160</v>
      </c>
      <c r="S42" s="317">
        <f>' Matrix'!AT23</f>
        <v>1120</v>
      </c>
      <c r="T42" s="317">
        <f>' Matrix'!AU23</f>
        <v>0</v>
      </c>
      <c r="U42" s="103"/>
      <c r="V42" s="319">
        <f>' Matrix'!AO23</f>
        <v>0</v>
      </c>
      <c r="W42" s="319">
        <f>' Matrix'!AP23</f>
        <v>0</v>
      </c>
      <c r="X42" s="319">
        <f>' Matrix'!AQ23</f>
        <v>0</v>
      </c>
      <c r="Y42" s="319">
        <f>' Matrix'!AR23</f>
        <v>1120</v>
      </c>
      <c r="Z42" s="319">
        <f>' Matrix'!AS23</f>
        <v>0</v>
      </c>
      <c r="AA42" s="19"/>
      <c r="AB42" s="320">
        <f>Y42-S42</f>
        <v>0</v>
      </c>
      <c r="AC42" s="321">
        <f>Z42-T42</f>
        <v>0</v>
      </c>
    </row>
    <row r="43" spans="1:29" ht="14.25" outlineLevel="1">
      <c r="A43" s="266"/>
      <c r="B43" s="259"/>
      <c r="C43" s="259"/>
      <c r="D43" s="267" t="s">
        <v>161</v>
      </c>
      <c r="E43" s="479">
        <f>SUM(' Matrix'!AT24:AU24)</f>
        <v>1120</v>
      </c>
      <c r="F43" s="37"/>
      <c r="G43" s="103"/>
      <c r="H43" s="480">
        <f>SUM(' Matrix'!AO24:AS24)</f>
        <v>1120</v>
      </c>
      <c r="I43" s="37"/>
      <c r="J43" s="17"/>
      <c r="K43" s="154"/>
      <c r="L43" s="98"/>
      <c r="O43" s="266"/>
      <c r="P43" s="259"/>
      <c r="Q43" s="259"/>
      <c r="R43" s="267" t="s">
        <v>161</v>
      </c>
      <c r="S43" s="317">
        <f>' Matrix'!AT24</f>
        <v>1120</v>
      </c>
      <c r="T43" s="317">
        <f>' Matrix'!AU24</f>
        <v>0</v>
      </c>
      <c r="U43" s="103"/>
      <c r="V43" s="319">
        <f>' Matrix'!AO24</f>
        <v>0</v>
      </c>
      <c r="W43" s="319">
        <f>' Matrix'!AP24</f>
        <v>0</v>
      </c>
      <c r="X43" s="319">
        <f>' Matrix'!AQ24</f>
        <v>0</v>
      </c>
      <c r="Y43" s="319">
        <f>' Matrix'!AR24</f>
        <v>1120</v>
      </c>
      <c r="Z43" s="319">
        <f>' Matrix'!AS24</f>
        <v>0</v>
      </c>
      <c r="AA43" s="19"/>
      <c r="AB43" s="318"/>
      <c r="AC43" s="87"/>
    </row>
    <row r="44" spans="1:29" ht="28.5" outlineLevel="1">
      <c r="A44" s="266">
        <v>6</v>
      </c>
      <c r="B44" s="259"/>
      <c r="C44" s="259" t="s">
        <v>162</v>
      </c>
      <c r="D44" s="267" t="s">
        <v>266</v>
      </c>
      <c r="E44" s="479">
        <f>SUM(' Matrix'!AT25:AU25)</f>
        <v>1120</v>
      </c>
      <c r="F44" s="37"/>
      <c r="G44" s="103"/>
      <c r="H44" s="480">
        <f>SUM(' Matrix'!AO25:AS25)</f>
        <v>1120</v>
      </c>
      <c r="I44" s="37"/>
      <c r="J44" s="17"/>
      <c r="K44" s="234">
        <f>H44-E44</f>
        <v>0</v>
      </c>
      <c r="L44" s="98"/>
      <c r="O44" s="266">
        <v>6</v>
      </c>
      <c r="P44" s="259"/>
      <c r="Q44" s="259" t="s">
        <v>162</v>
      </c>
      <c r="R44" s="267" t="s">
        <v>266</v>
      </c>
      <c r="S44" s="317">
        <f>' Matrix'!AT25</f>
        <v>1120</v>
      </c>
      <c r="T44" s="317">
        <f>' Matrix'!AU25</f>
        <v>0</v>
      </c>
      <c r="U44" s="103"/>
      <c r="V44" s="319">
        <f>' Matrix'!AO25</f>
        <v>0</v>
      </c>
      <c r="W44" s="319">
        <f>' Matrix'!AP25</f>
        <v>0</v>
      </c>
      <c r="X44" s="319">
        <f>' Matrix'!AQ25</f>
        <v>0</v>
      </c>
      <c r="Y44" s="319">
        <f>' Matrix'!AR25</f>
        <v>1120</v>
      </c>
      <c r="Z44" s="319">
        <f>' Matrix'!AS25</f>
        <v>0</v>
      </c>
      <c r="AA44" s="19"/>
      <c r="AB44" s="320">
        <f>Y44-S44</f>
        <v>0</v>
      </c>
      <c r="AC44" s="321">
        <f>Z44-T44</f>
        <v>0</v>
      </c>
    </row>
    <row r="45" spans="1:29" ht="14.25" outlineLevel="1">
      <c r="A45" s="266"/>
      <c r="B45" s="259"/>
      <c r="C45" s="259"/>
      <c r="D45" s="267" t="s">
        <v>267</v>
      </c>
      <c r="E45" s="154"/>
      <c r="F45" s="37"/>
      <c r="H45" s="154"/>
      <c r="I45" s="37"/>
      <c r="K45" s="154"/>
      <c r="L45" s="98"/>
      <c r="O45" s="266"/>
      <c r="P45" s="259"/>
      <c r="Q45" s="259"/>
      <c r="R45" s="267" t="s">
        <v>267</v>
      </c>
      <c r="S45" s="318"/>
      <c r="T45" s="318"/>
      <c r="V45" s="318"/>
      <c r="W45" s="318"/>
      <c r="X45" s="318"/>
      <c r="Y45" s="318"/>
      <c r="Z45" s="318"/>
      <c r="AA45" s="8"/>
      <c r="AB45" s="318"/>
      <c r="AC45" s="87"/>
    </row>
    <row r="46" spans="1:29" ht="14.25" outlineLevel="1">
      <c r="A46" s="266">
        <v>7</v>
      </c>
      <c r="B46" s="259"/>
      <c r="C46" s="259" t="s">
        <v>268</v>
      </c>
      <c r="D46" s="267" t="s">
        <v>269</v>
      </c>
      <c r="E46" s="479">
        <f>SUM(' Matrix'!AT27:AU27)</f>
        <v>1120</v>
      </c>
      <c r="F46" s="37"/>
      <c r="H46" s="480">
        <f>SUM(' Matrix'!AO27:AS27)</f>
        <v>1120</v>
      </c>
      <c r="I46" s="37"/>
      <c r="K46" s="234">
        <f>H46-E46</f>
        <v>0</v>
      </c>
      <c r="L46" s="98"/>
      <c r="O46" s="266">
        <v>7</v>
      </c>
      <c r="P46" s="259"/>
      <c r="Q46" s="259" t="s">
        <v>268</v>
      </c>
      <c r="R46" s="267" t="s">
        <v>269</v>
      </c>
      <c r="S46" s="317">
        <f>' Matrix'!AT27</f>
        <v>1120</v>
      </c>
      <c r="T46" s="317">
        <f>' Matrix'!AU27</f>
        <v>0</v>
      </c>
      <c r="V46" s="319">
        <f>' Matrix'!AO27</f>
        <v>0</v>
      </c>
      <c r="W46" s="319">
        <f>' Matrix'!AP27</f>
        <v>0</v>
      </c>
      <c r="X46" s="319">
        <f>' Matrix'!AQ27</f>
        <v>0</v>
      </c>
      <c r="Y46" s="319">
        <f>' Matrix'!AR27</f>
        <v>1120</v>
      </c>
      <c r="Z46" s="319">
        <f>' Matrix'!AS27</f>
        <v>0</v>
      </c>
      <c r="AA46" s="8"/>
      <c r="AB46" s="320">
        <f>Y46-S46</f>
        <v>0</v>
      </c>
      <c r="AC46" s="321">
        <f>Z46-T46</f>
        <v>0</v>
      </c>
    </row>
    <row r="47" spans="1:29" ht="14.25" outlineLevel="1">
      <c r="A47" s="266"/>
      <c r="B47" s="259"/>
      <c r="C47" s="259"/>
      <c r="D47" s="267"/>
      <c r="E47" s="154"/>
      <c r="F47" s="37"/>
      <c r="H47" s="154"/>
      <c r="I47" s="37"/>
      <c r="K47" s="154"/>
      <c r="L47" s="98"/>
      <c r="O47" s="266"/>
      <c r="P47" s="259"/>
      <c r="Q47" s="259"/>
      <c r="R47" s="267"/>
      <c r="S47" s="318"/>
      <c r="T47" s="318"/>
      <c r="V47" s="318"/>
      <c r="W47" s="318"/>
      <c r="X47" s="318"/>
      <c r="Y47" s="318"/>
      <c r="Z47" s="318"/>
      <c r="AA47" s="8"/>
      <c r="AB47" s="318"/>
      <c r="AC47" s="87"/>
    </row>
    <row r="48" spans="1:29" ht="14.25" outlineLevel="1">
      <c r="A48" s="266">
        <v>8</v>
      </c>
      <c r="B48" s="259" t="s">
        <v>114</v>
      </c>
      <c r="C48" s="259" t="s">
        <v>270</v>
      </c>
      <c r="D48" s="267" t="s">
        <v>271</v>
      </c>
      <c r="E48" s="479">
        <f>SUM(' Matrix'!AT31:AU31)</f>
        <v>119</v>
      </c>
      <c r="F48" s="37">
        <f>SUM(E48:E59)/E72</f>
        <v>0.05511889364242364</v>
      </c>
      <c r="H48" s="480">
        <f>SUM(' Matrix'!AO31:AS31)</f>
        <v>119</v>
      </c>
      <c r="I48" s="37">
        <f>SUM(H48:H59)/H72</f>
        <v>0.05511889364242364</v>
      </c>
      <c r="K48" s="234">
        <f>H48-E48</f>
        <v>0</v>
      </c>
      <c r="L48" s="98"/>
      <c r="O48" s="266">
        <v>8</v>
      </c>
      <c r="P48" s="259" t="s">
        <v>114</v>
      </c>
      <c r="Q48" s="259" t="s">
        <v>270</v>
      </c>
      <c r="R48" s="267" t="s">
        <v>271</v>
      </c>
      <c r="S48" s="317">
        <f>' Matrix'!AT31</f>
        <v>119</v>
      </c>
      <c r="T48" s="317">
        <f>' Matrix'!AU31</f>
        <v>0</v>
      </c>
      <c r="V48" s="319">
        <f>' Matrix'!AO31</f>
        <v>0</v>
      </c>
      <c r="W48" s="319">
        <f>' Matrix'!AP31</f>
        <v>0</v>
      </c>
      <c r="X48" s="319">
        <f>' Matrix'!AQ31</f>
        <v>0</v>
      </c>
      <c r="Y48" s="319">
        <f>' Matrix'!AR31</f>
        <v>119</v>
      </c>
      <c r="Z48" s="319">
        <f>' Matrix'!AS31</f>
        <v>0</v>
      </c>
      <c r="AA48" s="8"/>
      <c r="AB48" s="320">
        <f>Y48-S48</f>
        <v>0</v>
      </c>
      <c r="AC48" s="321">
        <f>Z48-T48</f>
        <v>0</v>
      </c>
    </row>
    <row r="49" spans="1:29" ht="14.25" outlineLevel="1">
      <c r="A49" s="266"/>
      <c r="B49" s="259"/>
      <c r="C49" s="259"/>
      <c r="D49" s="267" t="s">
        <v>272</v>
      </c>
      <c r="E49" s="154"/>
      <c r="F49" s="37"/>
      <c r="H49" s="154"/>
      <c r="I49" s="37"/>
      <c r="K49" s="154"/>
      <c r="L49" s="98"/>
      <c r="O49" s="266"/>
      <c r="P49" s="259"/>
      <c r="Q49" s="259"/>
      <c r="R49" s="267" t="s">
        <v>272</v>
      </c>
      <c r="S49" s="318"/>
      <c r="T49" s="318"/>
      <c r="V49" s="318"/>
      <c r="W49" s="318"/>
      <c r="X49" s="318"/>
      <c r="Y49" s="318"/>
      <c r="Z49" s="318"/>
      <c r="AA49" s="8"/>
      <c r="AB49" s="318"/>
      <c r="AC49" s="87"/>
    </row>
    <row r="50" spans="1:29" ht="28.5" outlineLevel="1">
      <c r="A50" s="266">
        <v>9</v>
      </c>
      <c r="B50" s="259"/>
      <c r="C50" s="259" t="s">
        <v>276</v>
      </c>
      <c r="D50" s="267" t="s">
        <v>293</v>
      </c>
      <c r="E50" s="479">
        <f>SUM(' Matrix'!AT33:AU33)</f>
        <v>90</v>
      </c>
      <c r="F50" s="37"/>
      <c r="H50" s="480">
        <f>SUM(' Matrix'!AO33:AS33)</f>
        <v>90</v>
      </c>
      <c r="I50" s="37"/>
      <c r="K50" s="234">
        <f>H50-E50</f>
        <v>0</v>
      </c>
      <c r="L50" s="98"/>
      <c r="O50" s="266">
        <v>9</v>
      </c>
      <c r="P50" s="259"/>
      <c r="Q50" s="259" t="s">
        <v>276</v>
      </c>
      <c r="R50" s="267" t="s">
        <v>293</v>
      </c>
      <c r="S50" s="317">
        <f>' Matrix'!AT33</f>
        <v>90</v>
      </c>
      <c r="T50" s="317">
        <f>' Matrix'!AU33</f>
        <v>0</v>
      </c>
      <c r="V50" s="323">
        <f>' Matrix'!AO33</f>
        <v>0</v>
      </c>
      <c r="W50" s="319">
        <f>' Matrix'!AP33</f>
        <v>0</v>
      </c>
      <c r="X50" s="319">
        <f>' Matrix'!AQ33</f>
        <v>0</v>
      </c>
      <c r="Y50" s="319">
        <f>' Matrix'!AR33</f>
        <v>90</v>
      </c>
      <c r="Z50" s="319">
        <f>' Matrix'!AS33</f>
        <v>0</v>
      </c>
      <c r="AA50" s="8"/>
      <c r="AB50" s="320">
        <f>Y50-S50</f>
        <v>0</v>
      </c>
      <c r="AC50" s="321">
        <f>Z50-T50</f>
        <v>0</v>
      </c>
    </row>
    <row r="51" spans="1:29" ht="14.25" outlineLevel="1">
      <c r="A51" s="266"/>
      <c r="B51" s="259"/>
      <c r="C51" s="259"/>
      <c r="D51" s="267" t="s">
        <v>294</v>
      </c>
      <c r="E51" s="154"/>
      <c r="F51" s="37"/>
      <c r="H51" s="154"/>
      <c r="I51" s="37"/>
      <c r="K51" s="154"/>
      <c r="L51" s="98"/>
      <c r="O51" s="266"/>
      <c r="P51" s="259"/>
      <c r="Q51" s="259"/>
      <c r="R51" s="267" t="s">
        <v>294</v>
      </c>
      <c r="S51" s="318"/>
      <c r="T51" s="318"/>
      <c r="V51" s="318"/>
      <c r="W51" s="318"/>
      <c r="X51" s="318"/>
      <c r="Y51" s="318"/>
      <c r="Z51" s="318"/>
      <c r="AA51" s="8"/>
      <c r="AB51" s="318"/>
      <c r="AC51" s="87"/>
    </row>
    <row r="52" spans="1:29" ht="14.25" outlineLevel="1">
      <c r="A52" s="266"/>
      <c r="B52" s="259"/>
      <c r="C52" s="259"/>
      <c r="D52" s="267" t="s">
        <v>295</v>
      </c>
      <c r="E52" s="154"/>
      <c r="F52" s="37"/>
      <c r="H52" s="154"/>
      <c r="I52" s="37"/>
      <c r="K52" s="154"/>
      <c r="L52" s="98"/>
      <c r="O52" s="266"/>
      <c r="P52" s="259"/>
      <c r="Q52" s="259"/>
      <c r="R52" s="267" t="s">
        <v>295</v>
      </c>
      <c r="S52" s="318"/>
      <c r="T52" s="318"/>
      <c r="V52" s="318"/>
      <c r="W52" s="318"/>
      <c r="X52" s="318"/>
      <c r="Y52" s="318"/>
      <c r="Z52" s="318"/>
      <c r="AA52" s="8"/>
      <c r="AB52" s="318"/>
      <c r="AC52" s="87"/>
    </row>
    <row r="53" spans="1:29" ht="14.25" outlineLevel="1">
      <c r="A53" s="266">
        <v>10</v>
      </c>
      <c r="B53" s="259"/>
      <c r="C53" s="259" t="s">
        <v>296</v>
      </c>
      <c r="D53" s="267" t="s">
        <v>300</v>
      </c>
      <c r="E53" s="479">
        <f>SUM(' Matrix'!AT36:AU36)</f>
        <v>90</v>
      </c>
      <c r="F53" s="37"/>
      <c r="H53" s="480">
        <f>SUM(' Matrix'!AO36:AS36)</f>
        <v>90</v>
      </c>
      <c r="I53" s="37"/>
      <c r="K53" s="234">
        <f>H53-E53</f>
        <v>0</v>
      </c>
      <c r="L53" s="98"/>
      <c r="O53" s="266">
        <v>10</v>
      </c>
      <c r="P53" s="259"/>
      <c r="Q53" s="259" t="s">
        <v>296</v>
      </c>
      <c r="R53" s="267" t="s">
        <v>300</v>
      </c>
      <c r="S53" s="317">
        <f>' Matrix'!AT36</f>
        <v>90</v>
      </c>
      <c r="T53" s="317">
        <f>' Matrix'!AU36</f>
        <v>0</v>
      </c>
      <c r="V53" s="323">
        <f>' Matrix'!AO36</f>
        <v>0</v>
      </c>
      <c r="W53" s="319">
        <f>' Matrix'!AP36</f>
        <v>0</v>
      </c>
      <c r="X53" s="319">
        <f>' Matrix'!AQ36</f>
        <v>0</v>
      </c>
      <c r="Y53" s="319">
        <f>' Matrix'!AR36</f>
        <v>90</v>
      </c>
      <c r="Z53" s="319">
        <f>' Matrix'!AS36</f>
        <v>0</v>
      </c>
      <c r="AA53" s="8"/>
      <c r="AB53" s="320">
        <f>Y53-S53</f>
        <v>0</v>
      </c>
      <c r="AC53" s="321">
        <f>Z53-T53</f>
        <v>0</v>
      </c>
    </row>
    <row r="54" spans="1:29" ht="14.25" outlineLevel="1">
      <c r="A54" s="266"/>
      <c r="B54" s="259"/>
      <c r="C54" s="259"/>
      <c r="D54" s="267" t="s">
        <v>301</v>
      </c>
      <c r="E54" s="154"/>
      <c r="F54" s="37"/>
      <c r="H54" s="154"/>
      <c r="I54" s="37"/>
      <c r="K54" s="154"/>
      <c r="L54" s="98"/>
      <c r="O54" s="266"/>
      <c r="P54" s="259"/>
      <c r="Q54" s="259"/>
      <c r="R54" s="267" t="s">
        <v>301</v>
      </c>
      <c r="S54" s="318"/>
      <c r="T54" s="318"/>
      <c r="V54" s="318"/>
      <c r="W54" s="318"/>
      <c r="X54" s="318"/>
      <c r="Y54" s="318"/>
      <c r="Z54" s="318"/>
      <c r="AA54" s="8"/>
      <c r="AB54" s="318"/>
      <c r="AC54" s="87"/>
    </row>
    <row r="55" spans="1:29" ht="14.25" outlineLevel="1">
      <c r="A55" s="266">
        <v>11</v>
      </c>
      <c r="B55" s="259"/>
      <c r="C55" s="259" t="s">
        <v>302</v>
      </c>
      <c r="D55" s="267" t="s">
        <v>260</v>
      </c>
      <c r="E55" s="479">
        <f>SUM(' Matrix'!AT38:AU38)</f>
        <v>60</v>
      </c>
      <c r="F55" s="37"/>
      <c r="H55" s="480">
        <f>SUM(' Matrix'!AO38:AS38)</f>
        <v>60</v>
      </c>
      <c r="I55" s="37"/>
      <c r="K55" s="234">
        <f>H55-E55</f>
        <v>0</v>
      </c>
      <c r="L55" s="98"/>
      <c r="O55" s="266">
        <v>11</v>
      </c>
      <c r="P55" s="259"/>
      <c r="Q55" s="259" t="s">
        <v>302</v>
      </c>
      <c r="R55" s="267" t="s">
        <v>260</v>
      </c>
      <c r="S55" s="317">
        <f>' Matrix'!AT38</f>
        <v>60</v>
      </c>
      <c r="T55" s="317">
        <f>' Matrix'!AU38</f>
        <v>0</v>
      </c>
      <c r="V55" s="323">
        <f>' Matrix'!AO38</f>
        <v>0</v>
      </c>
      <c r="W55" s="319">
        <f>' Matrix'!AP38</f>
        <v>0</v>
      </c>
      <c r="X55" s="319">
        <f>' Matrix'!AQ38</f>
        <v>0</v>
      </c>
      <c r="Y55" s="319">
        <f>' Matrix'!AR38</f>
        <v>60</v>
      </c>
      <c r="Z55" s="319">
        <f>' Matrix'!AS38</f>
        <v>0</v>
      </c>
      <c r="AA55" s="8"/>
      <c r="AB55" s="320">
        <f aca="true" t="shared" si="1" ref="AB55:AC58">Y55-S55</f>
        <v>0</v>
      </c>
      <c r="AC55" s="321">
        <f t="shared" si="1"/>
        <v>0</v>
      </c>
    </row>
    <row r="56" spans="1:29" ht="14.25" outlineLevel="1">
      <c r="A56" s="266">
        <v>12</v>
      </c>
      <c r="B56" s="259"/>
      <c r="C56" s="259" t="s">
        <v>261</v>
      </c>
      <c r="D56" s="267" t="s">
        <v>262</v>
      </c>
      <c r="E56" s="479">
        <f>SUM(' Matrix'!AT39:AU39)</f>
        <v>90</v>
      </c>
      <c r="F56" s="37"/>
      <c r="H56" s="480">
        <f>SUM(' Matrix'!AO39:AS39)</f>
        <v>90</v>
      </c>
      <c r="I56" s="37"/>
      <c r="K56" s="234">
        <f>H56-E56</f>
        <v>0</v>
      </c>
      <c r="L56" s="98"/>
      <c r="O56" s="266">
        <v>12</v>
      </c>
      <c r="P56" s="259"/>
      <c r="Q56" s="259" t="s">
        <v>261</v>
      </c>
      <c r="R56" s="267" t="s">
        <v>262</v>
      </c>
      <c r="S56" s="317">
        <f>' Matrix'!AT39</f>
        <v>90</v>
      </c>
      <c r="T56" s="317">
        <f>' Matrix'!AU39</f>
        <v>0</v>
      </c>
      <c r="V56" s="323">
        <f>' Matrix'!AO39</f>
        <v>0</v>
      </c>
      <c r="W56" s="323">
        <f>' Matrix'!AP39</f>
        <v>0</v>
      </c>
      <c r="X56" s="319">
        <f>' Matrix'!AQ39</f>
        <v>0</v>
      </c>
      <c r="Y56" s="319">
        <f>' Matrix'!AR39</f>
        <v>90</v>
      </c>
      <c r="Z56" s="319">
        <f>' Matrix'!AS39</f>
        <v>0</v>
      </c>
      <c r="AA56" s="8"/>
      <c r="AB56" s="320">
        <f t="shared" si="1"/>
        <v>0</v>
      </c>
      <c r="AC56" s="321">
        <f t="shared" si="1"/>
        <v>0</v>
      </c>
    </row>
    <row r="57" spans="1:29" ht="14.25" outlineLevel="1">
      <c r="A57" s="266">
        <v>13</v>
      </c>
      <c r="B57" s="259"/>
      <c r="C57" s="259" t="s">
        <v>263</v>
      </c>
      <c r="D57" s="267" t="s">
        <v>264</v>
      </c>
      <c r="E57" s="479">
        <f>SUM(' Matrix'!AT40:AU40)</f>
        <v>60</v>
      </c>
      <c r="F57" s="37"/>
      <c r="H57" s="480">
        <f>SUM(' Matrix'!AO40:AS40)</f>
        <v>60</v>
      </c>
      <c r="I57" s="37"/>
      <c r="K57" s="234">
        <f>H57-E57</f>
        <v>0</v>
      </c>
      <c r="L57" s="98"/>
      <c r="O57" s="266">
        <v>13</v>
      </c>
      <c r="P57" s="259"/>
      <c r="Q57" s="259" t="s">
        <v>263</v>
      </c>
      <c r="R57" s="267" t="s">
        <v>264</v>
      </c>
      <c r="S57" s="317">
        <f>' Matrix'!AT40</f>
        <v>60</v>
      </c>
      <c r="T57" s="317">
        <f>' Matrix'!AU40</f>
        <v>0</v>
      </c>
      <c r="V57" s="323">
        <f>' Matrix'!AO40</f>
        <v>0</v>
      </c>
      <c r="W57" s="323">
        <f>' Matrix'!AP40</f>
        <v>0</v>
      </c>
      <c r="X57" s="319">
        <f>' Matrix'!AQ40</f>
        <v>0</v>
      </c>
      <c r="Y57" s="319">
        <f>' Matrix'!AR40</f>
        <v>60</v>
      </c>
      <c r="Z57" s="319">
        <f>' Matrix'!AS40</f>
        <v>0</v>
      </c>
      <c r="AA57" s="8"/>
      <c r="AB57" s="320">
        <f t="shared" si="1"/>
        <v>0</v>
      </c>
      <c r="AC57" s="321">
        <f t="shared" si="1"/>
        <v>0</v>
      </c>
    </row>
    <row r="58" spans="1:29" ht="14.25" outlineLevel="1">
      <c r="A58" s="266">
        <v>14</v>
      </c>
      <c r="B58" s="259"/>
      <c r="C58" s="259" t="s">
        <v>265</v>
      </c>
      <c r="D58" s="267" t="s">
        <v>208</v>
      </c>
      <c r="E58" s="479">
        <f>SUM(' Matrix'!AT41:AU41)</f>
        <v>45</v>
      </c>
      <c r="F58" s="37"/>
      <c r="H58" s="480">
        <f>SUM(' Matrix'!AO41:AS41)</f>
        <v>45</v>
      </c>
      <c r="I58" s="37"/>
      <c r="K58" s="234">
        <f>H58-E58</f>
        <v>0</v>
      </c>
      <c r="L58" s="98"/>
      <c r="N58" s="17"/>
      <c r="O58" s="266">
        <v>14</v>
      </c>
      <c r="P58" s="259"/>
      <c r="Q58" s="259" t="s">
        <v>265</v>
      </c>
      <c r="R58" s="267" t="s">
        <v>208</v>
      </c>
      <c r="S58" s="317">
        <f>' Matrix'!AT41</f>
        <v>45</v>
      </c>
      <c r="T58" s="317">
        <f>' Matrix'!AU41</f>
        <v>0</v>
      </c>
      <c r="V58" s="323">
        <f>' Matrix'!AO41</f>
        <v>0</v>
      </c>
      <c r="W58" s="323">
        <f>' Matrix'!AP41</f>
        <v>0</v>
      </c>
      <c r="X58" s="323">
        <f>' Matrix'!AQ41</f>
        <v>0</v>
      </c>
      <c r="Y58" s="319">
        <f>' Matrix'!AR41</f>
        <v>45</v>
      </c>
      <c r="Z58" s="319">
        <f>' Matrix'!AS41</f>
        <v>0</v>
      </c>
      <c r="AA58" s="8"/>
      <c r="AB58" s="320">
        <f t="shared" si="1"/>
        <v>0</v>
      </c>
      <c r="AC58" s="321">
        <f t="shared" si="1"/>
        <v>0</v>
      </c>
    </row>
    <row r="59" spans="1:29" ht="14.25" outlineLevel="1">
      <c r="A59" s="266"/>
      <c r="B59" s="259"/>
      <c r="C59" s="259"/>
      <c r="D59" s="267"/>
      <c r="E59" s="154"/>
      <c r="F59" s="37"/>
      <c r="H59" s="154"/>
      <c r="I59" s="37"/>
      <c r="L59" s="98"/>
      <c r="O59" s="266"/>
      <c r="P59" s="259"/>
      <c r="Q59" s="259"/>
      <c r="R59" s="267"/>
      <c r="S59" s="318"/>
      <c r="T59" s="318"/>
      <c r="V59" s="318"/>
      <c r="W59" s="318"/>
      <c r="X59" s="318"/>
      <c r="Y59" s="318"/>
      <c r="Z59" s="318"/>
      <c r="AA59" s="8"/>
      <c r="AB59" s="322"/>
      <c r="AC59" s="87"/>
    </row>
    <row r="60" spans="1:29" ht="14.25" outlineLevel="1">
      <c r="A60" s="266">
        <v>15</v>
      </c>
      <c r="B60" s="259" t="s">
        <v>237</v>
      </c>
      <c r="C60" s="259" t="s">
        <v>209</v>
      </c>
      <c r="D60" s="267" t="s">
        <v>231</v>
      </c>
      <c r="E60" s="479">
        <f>SUM(' Matrix'!AT46:AU46)</f>
        <v>90</v>
      </c>
      <c r="F60" s="37">
        <f>E60/$E$72</f>
        <v>0.008954332902198787</v>
      </c>
      <c r="H60" s="480">
        <f>SUM(' Matrix'!AO46:AS46)</f>
        <v>90</v>
      </c>
      <c r="I60" s="37">
        <f>H60/$E$72</f>
        <v>0.008954332902198787</v>
      </c>
      <c r="K60" s="234">
        <f>H60-E60</f>
        <v>0</v>
      </c>
      <c r="L60" s="98"/>
      <c r="O60" s="266">
        <v>15</v>
      </c>
      <c r="P60" s="259" t="s">
        <v>237</v>
      </c>
      <c r="Q60" s="259" t="s">
        <v>209</v>
      </c>
      <c r="R60" s="267" t="s">
        <v>231</v>
      </c>
      <c r="S60" s="317">
        <f>' Matrix'!AT46</f>
        <v>90</v>
      </c>
      <c r="T60" s="317">
        <f>' Matrix'!AU46</f>
        <v>0</v>
      </c>
      <c r="V60" s="323">
        <f>' Matrix'!AO46</f>
        <v>0</v>
      </c>
      <c r="W60" s="319">
        <f>' Matrix'!AP46</f>
        <v>0</v>
      </c>
      <c r="X60" s="319">
        <f>' Matrix'!AQ46</f>
        <v>0</v>
      </c>
      <c r="Y60" s="319">
        <f>' Matrix'!AR46</f>
        <v>90</v>
      </c>
      <c r="Z60" s="319">
        <f>' Matrix'!AS46</f>
        <v>0</v>
      </c>
      <c r="AA60" s="8"/>
      <c r="AB60" s="320">
        <f>Y60-S60</f>
        <v>0</v>
      </c>
      <c r="AC60" s="321">
        <f>Z60-T60</f>
        <v>0</v>
      </c>
    </row>
    <row r="61" spans="1:29" ht="14.25" outlineLevel="1">
      <c r="A61" s="266"/>
      <c r="B61" s="259"/>
      <c r="C61" s="259"/>
      <c r="D61" s="267"/>
      <c r="E61" s="154"/>
      <c r="F61" s="37"/>
      <c r="H61" s="154"/>
      <c r="I61" s="37"/>
      <c r="L61" s="98"/>
      <c r="O61" s="266"/>
      <c r="P61" s="259"/>
      <c r="Q61" s="259"/>
      <c r="R61" s="267"/>
      <c r="S61" s="318"/>
      <c r="T61" s="318"/>
      <c r="V61" s="318"/>
      <c r="W61" s="318"/>
      <c r="X61" s="318"/>
      <c r="Y61" s="318"/>
      <c r="Z61" s="318"/>
      <c r="AA61" s="8"/>
      <c r="AB61" s="322"/>
      <c r="AC61" s="87"/>
    </row>
    <row r="62" spans="1:29" ht="14.25" outlineLevel="1">
      <c r="A62" s="266">
        <v>16</v>
      </c>
      <c r="B62" s="259" t="s">
        <v>16</v>
      </c>
      <c r="C62" s="259" t="s">
        <v>232</v>
      </c>
      <c r="D62" s="267" t="s">
        <v>16</v>
      </c>
      <c r="E62" s="479">
        <f>SUM(' Matrix'!AT49:AU49)</f>
        <v>0</v>
      </c>
      <c r="F62" s="37">
        <f>E62/$E$72</f>
        <v>0</v>
      </c>
      <c r="H62" s="480">
        <f>SUM(' Matrix'!AO49:AS49)</f>
        <v>0</v>
      </c>
      <c r="I62" s="37">
        <f>H62/$E$72</f>
        <v>0</v>
      </c>
      <c r="K62" s="234">
        <f>H62-E62</f>
        <v>0</v>
      </c>
      <c r="L62" s="98"/>
      <c r="O62" s="266">
        <v>16</v>
      </c>
      <c r="P62" s="259" t="s">
        <v>16</v>
      </c>
      <c r="Q62" s="259" t="s">
        <v>232</v>
      </c>
      <c r="R62" s="267" t="s">
        <v>16</v>
      </c>
      <c r="S62" s="317">
        <f>' Matrix'!AT49</f>
        <v>0</v>
      </c>
      <c r="T62" s="317">
        <f>' Matrix'!AU49</f>
        <v>0</v>
      </c>
      <c r="V62" s="319">
        <f>' Matrix'!AO49</f>
        <v>0</v>
      </c>
      <c r="W62" s="323">
        <f>' Matrix'!AP49</f>
        <v>0</v>
      </c>
      <c r="X62" s="319">
        <f>' Matrix'!AQ49</f>
        <v>0</v>
      </c>
      <c r="Y62" s="319">
        <f>' Matrix'!AR49</f>
        <v>0</v>
      </c>
      <c r="Z62" s="319">
        <f>' Matrix'!AS49</f>
        <v>0</v>
      </c>
      <c r="AA62" s="8"/>
      <c r="AB62" s="320">
        <f>Y62-S62</f>
        <v>0</v>
      </c>
      <c r="AC62" s="321">
        <f>Z62-T62</f>
        <v>0</v>
      </c>
    </row>
    <row r="63" spans="1:29" ht="14.25" outlineLevel="1">
      <c r="A63" s="266"/>
      <c r="B63" s="259"/>
      <c r="C63" s="259"/>
      <c r="D63" s="267"/>
      <c r="E63" s="154"/>
      <c r="F63" s="37"/>
      <c r="H63" s="154"/>
      <c r="I63" s="37"/>
      <c r="L63" s="98"/>
      <c r="O63" s="266"/>
      <c r="P63" s="259"/>
      <c r="Q63" s="259"/>
      <c r="R63" s="267"/>
      <c r="S63" s="318"/>
      <c r="T63" s="318"/>
      <c r="V63" s="318"/>
      <c r="W63" s="318"/>
      <c r="X63" s="318"/>
      <c r="Y63" s="318"/>
      <c r="Z63" s="318"/>
      <c r="AA63" s="8"/>
      <c r="AB63" s="322"/>
      <c r="AC63" s="87"/>
    </row>
    <row r="64" spans="1:29" ht="14.25" outlineLevel="1">
      <c r="A64" s="266">
        <v>17</v>
      </c>
      <c r="B64" s="259" t="s">
        <v>132</v>
      </c>
      <c r="C64" s="259" t="s">
        <v>233</v>
      </c>
      <c r="D64" s="259" t="s">
        <v>234</v>
      </c>
      <c r="E64" s="479">
        <f>SUM(' Matrix'!AT52:AU52)</f>
        <v>0</v>
      </c>
      <c r="F64" s="37">
        <f>E64/$E$72</f>
        <v>0</v>
      </c>
      <c r="H64" s="480">
        <f>SUM(' Matrix'!AO52:AS52)</f>
        <v>0</v>
      </c>
      <c r="I64" s="37">
        <f>H64/$E$72</f>
        <v>0</v>
      </c>
      <c r="K64" s="234">
        <f>H64-E64</f>
        <v>0</v>
      </c>
      <c r="L64" s="98"/>
      <c r="O64" s="266">
        <v>17</v>
      </c>
      <c r="P64" s="259" t="s">
        <v>132</v>
      </c>
      <c r="Q64" s="259" t="s">
        <v>233</v>
      </c>
      <c r="R64" s="259" t="s">
        <v>234</v>
      </c>
      <c r="S64" s="317">
        <f>' Matrix'!AT52</f>
        <v>0</v>
      </c>
      <c r="T64" s="317">
        <f>' Matrix'!AU52</f>
        <v>0</v>
      </c>
      <c r="V64" s="323">
        <f>' Matrix'!AO52</f>
        <v>0</v>
      </c>
      <c r="W64" s="323">
        <f>' Matrix'!AP52</f>
        <v>0</v>
      </c>
      <c r="X64" s="323">
        <f>' Matrix'!AQ52</f>
        <v>0</v>
      </c>
      <c r="Y64" s="319">
        <f>' Matrix'!AR52</f>
        <v>0</v>
      </c>
      <c r="Z64" s="319">
        <f>' Matrix'!AS52</f>
        <v>0</v>
      </c>
      <c r="AA64" s="8"/>
      <c r="AB64" s="320">
        <f>Y64-S64</f>
        <v>0</v>
      </c>
      <c r="AC64" s="321">
        <f>Z64-T64</f>
        <v>0</v>
      </c>
    </row>
    <row r="65" spans="1:29" ht="14.25" outlineLevel="1">
      <c r="A65" s="266"/>
      <c r="B65" s="259"/>
      <c r="C65" s="259"/>
      <c r="D65" s="259"/>
      <c r="E65" s="154"/>
      <c r="F65" s="37"/>
      <c r="H65" s="154"/>
      <c r="I65" s="37"/>
      <c r="L65" s="98"/>
      <c r="O65" s="266"/>
      <c r="P65" s="259"/>
      <c r="Q65" s="259"/>
      <c r="R65" s="259"/>
      <c r="S65" s="318"/>
      <c r="T65" s="318"/>
      <c r="V65" s="318"/>
      <c r="W65" s="318"/>
      <c r="X65" s="318"/>
      <c r="Y65" s="318"/>
      <c r="Z65" s="318"/>
      <c r="AA65" s="8"/>
      <c r="AB65" s="322"/>
      <c r="AC65" s="87"/>
    </row>
    <row r="66" spans="1:29" ht="14.25" outlineLevel="1">
      <c r="A66" s="266">
        <v>18</v>
      </c>
      <c r="B66" s="259" t="s">
        <v>73</v>
      </c>
      <c r="C66" s="259" t="s">
        <v>0</v>
      </c>
      <c r="D66" s="267" t="s">
        <v>351</v>
      </c>
      <c r="E66" s="479">
        <f>SUM(' Matrix'!AT55:AU55)</f>
        <v>0</v>
      </c>
      <c r="F66" s="37">
        <f>E66/$E$72</f>
        <v>0</v>
      </c>
      <c r="H66" s="480">
        <f>SUM(' Matrix'!AO55:AS55)</f>
        <v>0</v>
      </c>
      <c r="I66" s="37">
        <f>H66/$E$72</f>
        <v>0</v>
      </c>
      <c r="K66" s="234">
        <f>H66-E66</f>
        <v>0</v>
      </c>
      <c r="L66" s="98"/>
      <c r="O66" s="266">
        <v>18</v>
      </c>
      <c r="P66" s="259" t="s">
        <v>73</v>
      </c>
      <c r="Q66" s="259" t="s">
        <v>0</v>
      </c>
      <c r="R66" s="267" t="s">
        <v>351</v>
      </c>
      <c r="S66" s="317">
        <f>' Matrix'!AT55</f>
        <v>0</v>
      </c>
      <c r="T66" s="317">
        <f>' Matrix'!AU55</f>
        <v>0</v>
      </c>
      <c r="V66" s="323">
        <f>' Matrix'!AO55</f>
        <v>0</v>
      </c>
      <c r="W66" s="319">
        <f>' Matrix'!AP55</f>
        <v>0</v>
      </c>
      <c r="X66" s="319">
        <f>' Matrix'!AQ55</f>
        <v>0</v>
      </c>
      <c r="Y66" s="319">
        <f>' Matrix'!AR55</f>
        <v>0</v>
      </c>
      <c r="Z66" s="319">
        <f>' Matrix'!AS55</f>
        <v>0</v>
      </c>
      <c r="AA66" s="8"/>
      <c r="AB66" s="320">
        <f>Y66-S66</f>
        <v>0</v>
      </c>
      <c r="AC66" s="321">
        <f>Z66-T66</f>
        <v>0</v>
      </c>
    </row>
    <row r="67" spans="1:29" ht="14.25" outlineLevel="1">
      <c r="A67" s="266"/>
      <c r="B67" s="259"/>
      <c r="C67" s="259"/>
      <c r="D67" s="267" t="s">
        <v>352</v>
      </c>
      <c r="E67" s="154"/>
      <c r="F67" s="37"/>
      <c r="H67" s="154"/>
      <c r="I67" s="37"/>
      <c r="L67" s="98"/>
      <c r="O67" s="266"/>
      <c r="P67" s="259"/>
      <c r="Q67" s="259"/>
      <c r="R67" s="267" t="s">
        <v>352</v>
      </c>
      <c r="S67" s="318"/>
      <c r="T67" s="318"/>
      <c r="V67" s="318"/>
      <c r="W67" s="318"/>
      <c r="X67" s="318"/>
      <c r="Y67" s="318"/>
      <c r="Z67" s="318"/>
      <c r="AA67" s="8"/>
      <c r="AB67" s="322"/>
      <c r="AC67" s="87"/>
    </row>
    <row r="68" spans="1:29" ht="14.25" outlineLevel="1">
      <c r="A68" s="266">
        <v>19</v>
      </c>
      <c r="B68" s="259" t="s">
        <v>245</v>
      </c>
      <c r="C68" s="259"/>
      <c r="D68" s="267" t="s">
        <v>316</v>
      </c>
      <c r="E68" s="479">
        <f>SUM(' Matrix'!AT59:AU59)</f>
        <v>0</v>
      </c>
      <c r="F68" s="37">
        <f>SUM(E68:E71)/E72</f>
        <v>0</v>
      </c>
      <c r="H68" s="480">
        <f>SUM(' Matrix'!AO59:AS59)</f>
        <v>0</v>
      </c>
      <c r="I68" s="37">
        <f>SUM(H68:H71)/H72</f>
        <v>0</v>
      </c>
      <c r="K68" s="234">
        <f>H68-E68</f>
        <v>0</v>
      </c>
      <c r="L68" s="98"/>
      <c r="O68" s="266">
        <v>19</v>
      </c>
      <c r="P68" s="259" t="s">
        <v>245</v>
      </c>
      <c r="Q68" s="259"/>
      <c r="R68" s="267" t="s">
        <v>316</v>
      </c>
      <c r="S68" s="317">
        <f>' Matrix'!AT59</f>
        <v>0</v>
      </c>
      <c r="T68" s="317">
        <f>' Matrix'!AU59</f>
        <v>0</v>
      </c>
      <c r="V68" s="319">
        <f>' Matrix'!AO59</f>
        <v>0</v>
      </c>
      <c r="W68" s="319">
        <f>' Matrix'!AP59</f>
        <v>0</v>
      </c>
      <c r="X68" s="319">
        <f>' Matrix'!AQ59</f>
        <v>0</v>
      </c>
      <c r="Y68" s="319">
        <f>' Matrix'!AR59</f>
        <v>0</v>
      </c>
      <c r="Z68" s="319">
        <f>' Matrix'!AS59</f>
        <v>0</v>
      </c>
      <c r="AA68" s="8"/>
      <c r="AB68" s="320">
        <f aca="true" t="shared" si="2" ref="AB68:AC71">Y68-S68</f>
        <v>0</v>
      </c>
      <c r="AC68" s="321">
        <f t="shared" si="2"/>
        <v>0</v>
      </c>
    </row>
    <row r="69" spans="1:29" ht="14.25" outlineLevel="1">
      <c r="A69" s="85"/>
      <c r="B69" s="17"/>
      <c r="C69" s="17"/>
      <c r="D69" s="267" t="s">
        <v>317</v>
      </c>
      <c r="E69" s="479">
        <f>SUM(' Matrix'!AT60:AU60)</f>
        <v>0</v>
      </c>
      <c r="G69" s="8"/>
      <c r="H69" s="480">
        <f>SUM(' Matrix'!AO60:AS60)</f>
        <v>0</v>
      </c>
      <c r="K69" s="234">
        <f>H69-E69</f>
        <v>0</v>
      </c>
      <c r="L69" s="98"/>
      <c r="O69" s="85"/>
      <c r="P69" s="17"/>
      <c r="Q69" s="17"/>
      <c r="R69" s="267" t="s">
        <v>317</v>
      </c>
      <c r="S69" s="317">
        <f>' Matrix'!AT60</f>
        <v>0</v>
      </c>
      <c r="T69" s="317">
        <f>' Matrix'!AU60</f>
        <v>0</v>
      </c>
      <c r="U69" s="8"/>
      <c r="V69" s="319">
        <f>' Matrix'!AO60</f>
        <v>0</v>
      </c>
      <c r="W69" s="319">
        <f>' Matrix'!AP60</f>
        <v>0</v>
      </c>
      <c r="X69" s="319">
        <f>' Matrix'!AQ60</f>
        <v>0</v>
      </c>
      <c r="Y69" s="319">
        <f>' Matrix'!AR60</f>
        <v>0</v>
      </c>
      <c r="Z69" s="319">
        <f>' Matrix'!AS60</f>
        <v>0</v>
      </c>
      <c r="AA69" s="8"/>
      <c r="AB69" s="320">
        <f t="shared" si="2"/>
        <v>0</v>
      </c>
      <c r="AC69" s="321">
        <f t="shared" si="2"/>
        <v>0</v>
      </c>
    </row>
    <row r="70" spans="1:29" ht="14.25" outlineLevel="1">
      <c r="A70" s="85"/>
      <c r="B70" s="17"/>
      <c r="C70" s="17"/>
      <c r="D70" s="267" t="s">
        <v>318</v>
      </c>
      <c r="E70" s="479">
        <f>SUM(' Matrix'!AT61:AU61)</f>
        <v>0</v>
      </c>
      <c r="G70" s="8"/>
      <c r="H70" s="480">
        <f>SUM(' Matrix'!AO61:AS61)</f>
        <v>0</v>
      </c>
      <c r="K70" s="234">
        <f>H70-E70</f>
        <v>0</v>
      </c>
      <c r="L70" s="98"/>
      <c r="O70" s="85"/>
      <c r="P70" s="17"/>
      <c r="Q70" s="17"/>
      <c r="R70" s="267" t="s">
        <v>318</v>
      </c>
      <c r="S70" s="317">
        <f>' Matrix'!AT61</f>
        <v>0</v>
      </c>
      <c r="T70" s="317">
        <f>' Matrix'!AU61</f>
        <v>0</v>
      </c>
      <c r="U70" s="8"/>
      <c r="V70" s="319">
        <f>' Matrix'!AO61</f>
        <v>0</v>
      </c>
      <c r="W70" s="319">
        <f>' Matrix'!AP61</f>
        <v>0</v>
      </c>
      <c r="X70" s="319">
        <f>' Matrix'!AQ61</f>
        <v>0</v>
      </c>
      <c r="Y70" s="319">
        <f>' Matrix'!AR61</f>
        <v>0</v>
      </c>
      <c r="Z70" s="319">
        <f>' Matrix'!AS61</f>
        <v>0</v>
      </c>
      <c r="AA70" s="8"/>
      <c r="AB70" s="320">
        <f t="shared" si="2"/>
        <v>0</v>
      </c>
      <c r="AC70" s="321">
        <f t="shared" si="2"/>
        <v>0</v>
      </c>
    </row>
    <row r="71" spans="1:29" ht="14.25" outlineLevel="1">
      <c r="A71" s="88"/>
      <c r="B71" s="48"/>
      <c r="C71" s="48"/>
      <c r="D71" s="278" t="s">
        <v>319</v>
      </c>
      <c r="E71" s="479">
        <f>SUM(' Matrix'!AT62:AU62)</f>
        <v>0</v>
      </c>
      <c r="G71" s="8"/>
      <c r="H71" s="480">
        <f>SUM(' Matrix'!AO62:AS62)</f>
        <v>0</v>
      </c>
      <c r="K71" s="234">
        <f>H71-E71</f>
        <v>0</v>
      </c>
      <c r="L71" s="89"/>
      <c r="O71" s="88"/>
      <c r="P71" s="48"/>
      <c r="Q71" s="48"/>
      <c r="R71" s="278" t="s">
        <v>319</v>
      </c>
      <c r="S71" s="317">
        <f>' Matrix'!AT62</f>
        <v>0</v>
      </c>
      <c r="T71" s="317">
        <f>' Matrix'!AU62</f>
        <v>0</v>
      </c>
      <c r="U71" s="8"/>
      <c r="V71" s="319">
        <f>' Matrix'!AO62</f>
        <v>0</v>
      </c>
      <c r="W71" s="319">
        <f>' Matrix'!AP62</f>
        <v>0</v>
      </c>
      <c r="X71" s="319">
        <f>' Matrix'!AQ62</f>
        <v>0</v>
      </c>
      <c r="Y71" s="319">
        <f>' Matrix'!AR62</f>
        <v>0</v>
      </c>
      <c r="Z71" s="319">
        <f>' Matrix'!AS62</f>
        <v>0</v>
      </c>
      <c r="AA71" s="8"/>
      <c r="AB71" s="320">
        <f t="shared" si="2"/>
        <v>0</v>
      </c>
      <c r="AC71" s="321">
        <f t="shared" si="2"/>
        <v>0</v>
      </c>
    </row>
    <row r="72" spans="1:29" ht="14.25" outlineLevel="1">
      <c r="A72" s="116"/>
      <c r="B72" s="116"/>
      <c r="C72" s="116"/>
      <c r="D72" s="116"/>
      <c r="E72" s="133">
        <f>SUM(E30:E71)</f>
        <v>10051</v>
      </c>
      <c r="F72" s="338"/>
      <c r="G72" s="130"/>
      <c r="H72" s="456">
        <f>SUM(H30:H71)</f>
        <v>10051</v>
      </c>
      <c r="I72" s="129"/>
      <c r="J72" s="129"/>
      <c r="K72" s="131">
        <f>H72-E72</f>
        <v>0</v>
      </c>
      <c r="L72" s="248">
        <f>(H72-E72)/E72</f>
        <v>0</v>
      </c>
      <c r="M72" s="37" t="s">
        <v>324</v>
      </c>
      <c r="O72" s="179"/>
      <c r="P72" s="116"/>
      <c r="Q72" s="116"/>
      <c r="R72" s="116"/>
      <c r="S72" s="314">
        <f>SUM(S30:S71)</f>
        <v>10051</v>
      </c>
      <c r="T72" s="314">
        <f>SUM(T30:T71)</f>
        <v>0</v>
      </c>
      <c r="U72" s="130"/>
      <c r="V72" s="132">
        <f>SUM(V30:V71)</f>
        <v>0</v>
      </c>
      <c r="W72" s="132">
        <f>SUM(W30:W71)</f>
        <v>0</v>
      </c>
      <c r="X72" s="132">
        <f>SUM(X30:X71)</f>
        <v>0</v>
      </c>
      <c r="Y72" s="132">
        <f>SUM(Y30:Y71)</f>
        <v>10051</v>
      </c>
      <c r="Z72" s="132">
        <f>SUM(Z30:Z71)</f>
        <v>0</v>
      </c>
      <c r="AA72" s="129"/>
      <c r="AB72" s="131">
        <f>SUM(AB30:AB71)</f>
        <v>0</v>
      </c>
      <c r="AC72" s="342">
        <f>SUM(AC30:AC71)</f>
        <v>0</v>
      </c>
    </row>
    <row r="73" spans="4:26" ht="14.25" outlineLevel="1">
      <c r="D73" s="346" t="s">
        <v>403</v>
      </c>
      <c r="E73" s="39">
        <f>E72/'6 Assumptions '!D10</f>
        <v>41.192622950819676</v>
      </c>
      <c r="H73" s="39">
        <f>H72/'6 Assumptions '!D10</f>
        <v>41.192622950819676</v>
      </c>
      <c r="T73" s="339">
        <f>T72+S72</f>
        <v>10051</v>
      </c>
      <c r="X73" s="341">
        <f>IF(T73=Z73,"","ERROR")</f>
      </c>
      <c r="Z73" s="340">
        <f>Z72+Y72+X72+W72+V72</f>
        <v>10051</v>
      </c>
    </row>
    <row r="74" spans="4:24" ht="14.25" outlineLevel="1">
      <c r="D74" s="346" t="s">
        <v>404</v>
      </c>
      <c r="E74" s="39">
        <f>E73/'6 Assumptions '!D13</f>
        <v>6.057738669238188</v>
      </c>
      <c r="H74" s="39">
        <f>H73/'6 Assumptions '!D13</f>
        <v>6.057738669238188</v>
      </c>
      <c r="K74" s="7"/>
      <c r="T74" s="39"/>
      <c r="X74" s="17"/>
    </row>
    <row r="75" ht="14.25" outlineLevel="1"/>
    <row r="76" ht="14.25" outlineLevel="1">
      <c r="H76" s="7" t="s">
        <v>373</v>
      </c>
    </row>
    <row r="77" ht="14.25" outlineLevel="1">
      <c r="H77" t="s">
        <v>373</v>
      </c>
    </row>
    <row r="78" ht="14.25">
      <c r="H78" t="s">
        <v>373</v>
      </c>
    </row>
  </sheetData>
  <sheetProtection password="DC01" sheet="1" objects="1" scenarios="1"/>
  <mergeCells count="3">
    <mergeCell ref="S27:T27"/>
    <mergeCell ref="V27:Z27"/>
    <mergeCell ref="B2:D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N90"/>
  <sheetViews>
    <sheetView zoomScalePageLayoutView="0" workbookViewId="0" topLeftCell="A1">
      <selection activeCell="B7" sqref="B7"/>
    </sheetView>
  </sheetViews>
  <sheetFormatPr defaultColWidth="9.140625" defaultRowHeight="15"/>
  <cols>
    <col min="1" max="1" width="45.7109375" style="161" customWidth="1"/>
    <col min="2" max="2" width="11.28125" style="161" bestFit="1" customWidth="1"/>
    <col min="3" max="3" width="12.140625" style="161" bestFit="1" customWidth="1"/>
    <col min="4" max="4" width="10.8515625" style="161" bestFit="1" customWidth="1"/>
    <col min="5" max="5" width="12.421875" style="161" bestFit="1" customWidth="1"/>
    <col min="6" max="6" width="11.00390625" style="161" customWidth="1"/>
    <col min="7" max="7" width="41.421875" style="161" customWidth="1"/>
    <col min="8" max="8" width="7.7109375" style="161" bestFit="1" customWidth="1"/>
    <col min="9" max="9" width="20.7109375" style="161" bestFit="1" customWidth="1"/>
    <col min="10" max="10" width="8.8515625" style="161" customWidth="1"/>
    <col min="11" max="11" width="9.28125" style="161" bestFit="1" customWidth="1"/>
    <col min="12" max="16384" width="8.8515625" style="161" customWidth="1"/>
  </cols>
  <sheetData>
    <row r="1" spans="1:9" ht="23.25">
      <c r="A1" s="142" t="s">
        <v>174</v>
      </c>
      <c r="B1" s="255"/>
      <c r="C1" s="83" t="s">
        <v>34</v>
      </c>
      <c r="I1" s="9"/>
    </row>
    <row r="2" spans="1:9" ht="23.25">
      <c r="A2" s="142"/>
      <c r="B2" s="413"/>
      <c r="C2" s="83" t="s">
        <v>402</v>
      </c>
      <c r="I2" s="9"/>
    </row>
    <row r="3" spans="1:9" ht="60" customHeight="1">
      <c r="A3" s="553" t="s">
        <v>344</v>
      </c>
      <c r="B3" s="554"/>
      <c r="C3" s="554"/>
      <c r="D3" s="554"/>
      <c r="E3" s="554"/>
      <c r="I3" s="9"/>
    </row>
    <row r="4" spans="1:9" ht="27.75" customHeight="1">
      <c r="A4" s="554"/>
      <c r="B4" s="554"/>
      <c r="C4" s="554"/>
      <c r="D4" s="554"/>
      <c r="E4" s="554"/>
      <c r="I4" s="160" t="s">
        <v>338</v>
      </c>
    </row>
    <row r="5" spans="1:10" ht="15" thickBot="1">
      <c r="A5" s="231" t="str">
        <f>IF(C6&gt;10,"ERROR TOO MANY OPERATORIES","-")</f>
        <v>-</v>
      </c>
      <c r="E5" s="60" t="s">
        <v>288</v>
      </c>
      <c r="G5" s="60" t="s">
        <v>2</v>
      </c>
      <c r="I5" s="175" t="s">
        <v>88</v>
      </c>
      <c r="J5" s="9"/>
    </row>
    <row r="6" spans="1:11" ht="14.25">
      <c r="A6" s="99" t="s">
        <v>341</v>
      </c>
      <c r="B6" s="194"/>
      <c r="C6" s="513">
        <v>4</v>
      </c>
      <c r="D6" s="194"/>
      <c r="E6" s="195"/>
      <c r="G6" t="s">
        <v>193</v>
      </c>
      <c r="H6" s="172"/>
      <c r="I6" s="169" t="s">
        <v>18</v>
      </c>
      <c r="J6" s="174">
        <f>E87</f>
        <v>120850</v>
      </c>
      <c r="K6" t="s">
        <v>339</v>
      </c>
    </row>
    <row r="7" spans="1:10" ht="14.25">
      <c r="A7" s="162" t="s">
        <v>124</v>
      </c>
      <c r="B7" s="171"/>
      <c r="C7" s="514">
        <v>2000</v>
      </c>
      <c r="D7" s="171"/>
      <c r="E7" s="197"/>
      <c r="G7" t="s">
        <v>194</v>
      </c>
      <c r="H7" s="172"/>
      <c r="I7" s="169" t="s">
        <v>19</v>
      </c>
      <c r="J7" s="522">
        <v>0.1</v>
      </c>
    </row>
    <row r="8" spans="1:11" ht="15" thickBot="1">
      <c r="A8" s="162"/>
      <c r="B8" s="171"/>
      <c r="C8" s="171"/>
      <c r="D8" s="171"/>
      <c r="E8" s="197"/>
      <c r="H8" s="173"/>
      <c r="I8" s="176" t="s">
        <v>20</v>
      </c>
      <c r="J8" s="523">
        <v>20</v>
      </c>
      <c r="K8" s="9"/>
    </row>
    <row r="9" spans="1:13" ht="15">
      <c r="A9" s="162" t="s">
        <v>201</v>
      </c>
      <c r="B9" s="171"/>
      <c r="C9" s="515">
        <v>150</v>
      </c>
      <c r="D9" s="201">
        <f>C9*C7</f>
        <v>300000</v>
      </c>
      <c r="E9" s="223"/>
      <c r="G9" s="161" t="s">
        <v>90</v>
      </c>
      <c r="K9" s="9"/>
      <c r="M9" s="23"/>
    </row>
    <row r="10" spans="4:13" ht="15">
      <c r="D10" s="214"/>
      <c r="E10" s="202"/>
      <c r="I10" s="170" t="s">
        <v>22</v>
      </c>
      <c r="J10" s="170" t="s">
        <v>78</v>
      </c>
      <c r="K10" s="170" t="s">
        <v>248</v>
      </c>
      <c r="M10" s="23"/>
    </row>
    <row r="11" spans="1:13" ht="15">
      <c r="A11" s="200" t="s">
        <v>289</v>
      </c>
      <c r="D11" s="214"/>
      <c r="E11" s="223"/>
      <c r="I11" s="160" t="s">
        <v>79</v>
      </c>
      <c r="J11" s="249">
        <f>ROUND(-PMT($C$88/1,J8*1,J6),2)</f>
        <v>6042.5</v>
      </c>
      <c r="K11" s="250">
        <f>J11*1*$J$8</f>
        <v>120850</v>
      </c>
      <c r="M11" s="23"/>
    </row>
    <row r="12" spans="1:13" ht="15">
      <c r="A12" s="162" t="s">
        <v>244</v>
      </c>
      <c r="B12" s="171"/>
      <c r="C12" s="515">
        <v>20</v>
      </c>
      <c r="D12" s="347">
        <f>C7</f>
        <v>2000</v>
      </c>
      <c r="E12" s="348">
        <f>D12*C12</f>
        <v>40000</v>
      </c>
      <c r="G12" t="s">
        <v>25</v>
      </c>
      <c r="I12" s="160" t="s">
        <v>21</v>
      </c>
      <c r="J12" s="249">
        <f>ROUND(-PMT($C$88/12,J8*12,J6),2)</f>
        <v>503.54</v>
      </c>
      <c r="K12" s="250">
        <f>J12*12*$J$8</f>
        <v>120849.6</v>
      </c>
      <c r="M12" s="23"/>
    </row>
    <row r="13" spans="1:13" ht="14.25">
      <c r="A13" s="85" t="s">
        <v>390</v>
      </c>
      <c r="B13" s="412">
        <f>C6/4</f>
        <v>1</v>
      </c>
      <c r="C13" s="515">
        <v>80000</v>
      </c>
      <c r="D13" s="163"/>
      <c r="E13" s="348">
        <f>B13*C13</f>
        <v>80000</v>
      </c>
      <c r="G13" s="8" t="s">
        <v>11</v>
      </c>
      <c r="M13" s="244"/>
    </row>
    <row r="14" spans="1:13" ht="14.25">
      <c r="A14" s="85" t="s">
        <v>92</v>
      </c>
      <c r="B14" s="171"/>
      <c r="C14" s="201"/>
      <c r="D14" s="163"/>
      <c r="E14" s="348">
        <f>J11</f>
        <v>6042.5</v>
      </c>
      <c r="G14" s="8"/>
      <c r="M14" s="244"/>
    </row>
    <row r="15" spans="1:13" ht="14.25">
      <c r="A15" t="s">
        <v>197</v>
      </c>
      <c r="B15" s="171"/>
      <c r="C15" s="171"/>
      <c r="D15" s="163"/>
      <c r="E15" s="348">
        <f>J22</f>
        <v>7692.31</v>
      </c>
      <c r="G15" s="8"/>
      <c r="M15" s="244"/>
    </row>
    <row r="16" spans="1:13" ht="15.75" thickBot="1">
      <c r="A16" s="85"/>
      <c r="B16" s="171"/>
      <c r="C16" s="171"/>
      <c r="D16" s="163"/>
      <c r="E16" s="223"/>
      <c r="I16" s="175" t="s">
        <v>89</v>
      </c>
      <c r="J16" s="9"/>
      <c r="M16" s="23"/>
    </row>
    <row r="17" spans="1:13" ht="15">
      <c r="A17" s="205" t="s">
        <v>72</v>
      </c>
      <c r="B17" s="17"/>
      <c r="C17" s="201"/>
      <c r="D17" s="163"/>
      <c r="E17" s="202">
        <f>SUM(E12:E15)</f>
        <v>133734.81</v>
      </c>
      <c r="I17" s="169" t="s">
        <v>18</v>
      </c>
      <c r="J17" s="174">
        <f>D9</f>
        <v>300000</v>
      </c>
      <c r="K17" t="s">
        <v>340</v>
      </c>
      <c r="M17" s="23"/>
    </row>
    <row r="18" spans="1:13" ht="15">
      <c r="A18" s="207" t="s">
        <v>186</v>
      </c>
      <c r="B18" s="92"/>
      <c r="C18" s="204"/>
      <c r="D18" s="203"/>
      <c r="E18" s="349">
        <f>SUM(E12:E15)</f>
        <v>133734.81</v>
      </c>
      <c r="I18" s="169" t="s">
        <v>19</v>
      </c>
      <c r="J18" s="522">
        <v>0.1</v>
      </c>
      <c r="M18" s="23"/>
    </row>
    <row r="19" spans="9:14" ht="15.75" thickBot="1">
      <c r="I19" s="176" t="s">
        <v>20</v>
      </c>
      <c r="J19" s="523">
        <v>39</v>
      </c>
      <c r="K19" s="9"/>
      <c r="M19" s="23"/>
      <c r="N19"/>
    </row>
    <row r="20" spans="1:13" ht="15">
      <c r="A20" t="s">
        <v>87</v>
      </c>
      <c r="B20" s="93"/>
      <c r="C20" s="237"/>
      <c r="D20" s="93"/>
      <c r="E20" s="199"/>
      <c r="K20" s="9"/>
      <c r="M20" s="23"/>
    </row>
    <row r="21" spans="1:13" ht="15">
      <c r="A21" s="206"/>
      <c r="B21" s="93"/>
      <c r="C21" s="237"/>
      <c r="D21" s="93"/>
      <c r="E21" s="199"/>
      <c r="G21" t="s">
        <v>401</v>
      </c>
      <c r="I21" s="170" t="s">
        <v>22</v>
      </c>
      <c r="J21" s="170" t="s">
        <v>78</v>
      </c>
      <c r="K21" s="170" t="s">
        <v>248</v>
      </c>
      <c r="M21" s="26"/>
    </row>
    <row r="22" spans="1:14" ht="15">
      <c r="A22" s="17"/>
      <c r="B22" s="17"/>
      <c r="C22" s="201"/>
      <c r="D22" s="171"/>
      <c r="E22" s="201"/>
      <c r="I22" s="160" t="s">
        <v>79</v>
      </c>
      <c r="J22" s="249">
        <f>ROUND(-PMT($C$88/1,J19*1,J17),2)</f>
        <v>7692.31</v>
      </c>
      <c r="K22" s="250">
        <f>J22*1*$J$19</f>
        <v>300000.09</v>
      </c>
      <c r="M22" s="23"/>
      <c r="N22"/>
    </row>
    <row r="23" spans="1:13" ht="15">
      <c r="A23" s="92" t="s">
        <v>76</v>
      </c>
      <c r="B23" s="177" t="s">
        <v>23</v>
      </c>
      <c r="C23" s="177" t="s">
        <v>24</v>
      </c>
      <c r="D23" s="177" t="s">
        <v>76</v>
      </c>
      <c r="E23" s="177" t="s">
        <v>147</v>
      </c>
      <c r="I23" s="160" t="s">
        <v>21</v>
      </c>
      <c r="J23" s="249">
        <f>ROUND(-PMT($C$88/12,J19*12,J17),2)</f>
        <v>641.03</v>
      </c>
      <c r="K23" s="250">
        <f>J23*12*$J$19</f>
        <v>300002.04</v>
      </c>
      <c r="M23" s="23"/>
    </row>
    <row r="24" spans="1:13" ht="15">
      <c r="A24" s="192" t="s">
        <v>77</v>
      </c>
      <c r="B24" s="193"/>
      <c r="C24" s="194"/>
      <c r="D24" s="194"/>
      <c r="E24" s="195"/>
      <c r="M24" s="26"/>
    </row>
    <row r="25" spans="1:7" ht="14.25">
      <c r="A25" t="s">
        <v>396</v>
      </c>
      <c r="B25" s="18"/>
      <c r="C25" s="171"/>
      <c r="D25" s="171"/>
      <c r="E25" s="197"/>
      <c r="G25" t="s">
        <v>254</v>
      </c>
    </row>
    <row r="26" spans="1:7" ht="14.25">
      <c r="A26" s="85" t="s">
        <v>175</v>
      </c>
      <c r="B26" s="412">
        <f>'2 Define Dental Practice'!B7</f>
        <v>1</v>
      </c>
      <c r="C26" s="516">
        <v>0</v>
      </c>
      <c r="D26" s="515">
        <v>0</v>
      </c>
      <c r="E26" s="254">
        <f>B26*(D26*(1+C26))</f>
        <v>0</v>
      </c>
      <c r="G26" t="s">
        <v>416</v>
      </c>
    </row>
    <row r="27" spans="1:7" ht="14.25">
      <c r="A27" s="19" t="s">
        <v>251</v>
      </c>
      <c r="B27" s="416">
        <f>'2 Define Dental Practice'!B8</f>
        <v>0</v>
      </c>
      <c r="C27" s="516">
        <v>0</v>
      </c>
      <c r="D27" s="517">
        <f>IF(B27=0,0,(' Matrix'!O255/B27)*0.3)</f>
        <v>0</v>
      </c>
      <c r="E27" s="254">
        <f>B27*(D27*(1+C27))</f>
        <v>0</v>
      </c>
      <c r="G27" t="s">
        <v>405</v>
      </c>
    </row>
    <row r="28" spans="1:5" ht="14.25">
      <c r="A28" s="17"/>
      <c r="B28" s="209"/>
      <c r="C28" s="210"/>
      <c r="D28" s="201"/>
      <c r="E28" s="254"/>
    </row>
    <row r="29" spans="1:5" ht="14.25">
      <c r="A29" t="s">
        <v>395</v>
      </c>
      <c r="B29" s="209"/>
      <c r="C29" s="198"/>
      <c r="D29" s="171"/>
      <c r="E29" s="254"/>
    </row>
    <row r="30" spans="1:7" ht="14.25">
      <c r="A30" s="85" t="s">
        <v>175</v>
      </c>
      <c r="B30" s="412">
        <f>'3 Define Allied Practitioner(s)'!B6</f>
        <v>1</v>
      </c>
      <c r="C30" s="516">
        <v>0</v>
      </c>
      <c r="D30" s="515">
        <v>0</v>
      </c>
      <c r="E30" s="254">
        <f>B30*(D30*(1+C30))</f>
        <v>0</v>
      </c>
      <c r="G30" t="s">
        <v>416</v>
      </c>
    </row>
    <row r="31" spans="1:5" ht="14.25">
      <c r="A31" s="19" t="s">
        <v>252</v>
      </c>
      <c r="B31" s="416">
        <f>'3 Define Allied Practitioner(s)'!B7</f>
        <v>0</v>
      </c>
      <c r="C31" s="516">
        <v>0</v>
      </c>
      <c r="D31" s="517">
        <f>IF(B31=0,0,(' Matrix'!M255/B31)*0.3)</f>
        <v>0</v>
      </c>
      <c r="E31" s="254">
        <f>B31*(D31*(1+C31))</f>
        <v>0</v>
      </c>
    </row>
    <row r="32" spans="1:7" ht="14.25">
      <c r="A32" s="85" t="str">
        <f>'4 Impact Summary'!X28</f>
        <v>Hygienist-Therapist</v>
      </c>
      <c r="B32" s="416">
        <f>'3 Define Allied Practitioner(s)'!B9</f>
        <v>0</v>
      </c>
      <c r="C32" s="516">
        <v>0.15</v>
      </c>
      <c r="D32" s="515">
        <v>100000</v>
      </c>
      <c r="E32" s="254">
        <f>B32*(D32*(1+C32))</f>
        <v>0</v>
      </c>
      <c r="F32" s="211"/>
      <c r="G32" t="s">
        <v>303</v>
      </c>
    </row>
    <row r="33" spans="1:7" ht="14.25">
      <c r="A33" s="162" t="s">
        <v>200</v>
      </c>
      <c r="B33" s="416">
        <f>'3 Define Allied Practitioner(s)'!B10</f>
        <v>0</v>
      </c>
      <c r="C33" s="516">
        <v>0.15</v>
      </c>
      <c r="D33" s="515">
        <v>75000</v>
      </c>
      <c r="E33" s="254">
        <f>B33*(D33*(1+C33))</f>
        <v>0</v>
      </c>
      <c r="F33" s="214"/>
      <c r="G33"/>
    </row>
    <row r="34" spans="1:6" ht="14.25">
      <c r="A34" s="162" t="s">
        <v>140</v>
      </c>
      <c r="B34" s="416">
        <f>'3 Define Allied Practitioner(s)'!B11</f>
        <v>0</v>
      </c>
      <c r="C34" s="516">
        <v>0.15</v>
      </c>
      <c r="D34" s="515">
        <v>60000</v>
      </c>
      <c r="E34" s="254">
        <f>B34*(D34*(1+C34))</f>
        <v>0</v>
      </c>
      <c r="F34" s="214"/>
    </row>
    <row r="35" spans="1:12" ht="14.25">
      <c r="A35" s="162"/>
      <c r="B35" s="163"/>
      <c r="C35" s="171"/>
      <c r="D35" s="171"/>
      <c r="E35" s="223"/>
      <c r="G35" t="s">
        <v>303</v>
      </c>
      <c r="L35" s="9"/>
    </row>
    <row r="36" spans="1:12" ht="14.25">
      <c r="A36" s="6" t="s">
        <v>184</v>
      </c>
      <c r="B36" s="18"/>
      <c r="C36" s="171"/>
      <c r="D36" s="171"/>
      <c r="E36" s="223"/>
      <c r="L36" s="9"/>
    </row>
    <row r="37" spans="1:12" ht="14.25">
      <c r="A37" t="s">
        <v>133</v>
      </c>
      <c r="B37" s="18"/>
      <c r="C37" s="171"/>
      <c r="D37" s="171"/>
      <c r="E37" s="223"/>
      <c r="L37" s="9"/>
    </row>
    <row r="38" spans="1:12" ht="14.25">
      <c r="A38" s="196" t="s">
        <v>75</v>
      </c>
      <c r="B38" s="412">
        <f>'2 Define Dental Practice'!B10</f>
        <v>2</v>
      </c>
      <c r="C38" s="516">
        <v>0.15</v>
      </c>
      <c r="D38" s="515">
        <v>30000</v>
      </c>
      <c r="E38" s="254">
        <f>B38*(D38*(1+C38))</f>
        <v>69000</v>
      </c>
      <c r="F38" t="s">
        <v>399</v>
      </c>
      <c r="L38" s="9"/>
    </row>
    <row r="39" spans="1:12" ht="14.25">
      <c r="A39" t="s">
        <v>183</v>
      </c>
      <c r="B39" s="415">
        <f>'2 Define Dental Practice'!B11</f>
        <v>2</v>
      </c>
      <c r="C39" s="516">
        <v>0.15</v>
      </c>
      <c r="D39" s="515">
        <v>32000</v>
      </c>
      <c r="E39" s="254">
        <f>B39*(D39*(1+C39))</f>
        <v>73600</v>
      </c>
      <c r="L39" s="9"/>
    </row>
    <row r="40" spans="1:12" ht="14.25">
      <c r="A40"/>
      <c r="B40" s="78"/>
      <c r="C40" s="210"/>
      <c r="D40" s="201"/>
      <c r="E40" s="254"/>
      <c r="L40" s="9"/>
    </row>
    <row r="41" spans="1:12" ht="14.25">
      <c r="A41" t="s">
        <v>134</v>
      </c>
      <c r="B41" s="78"/>
      <c r="C41" s="198"/>
      <c r="D41" s="199"/>
      <c r="E41" s="254"/>
      <c r="L41" s="9"/>
    </row>
    <row r="42" spans="1:12" ht="14.25">
      <c r="A42" s="196" t="s">
        <v>75</v>
      </c>
      <c r="B42" s="412">
        <f>'3 Define Allied Practitioner(s)'!B14</f>
        <v>2</v>
      </c>
      <c r="C42" s="516">
        <v>0.15</v>
      </c>
      <c r="D42" s="515">
        <v>30000</v>
      </c>
      <c r="E42" s="254">
        <f>B42*(D42*(1+C42))</f>
        <v>69000</v>
      </c>
      <c r="I42" s="176"/>
      <c r="J42" s="9"/>
      <c r="K42" s="9"/>
      <c r="L42" s="9"/>
    </row>
    <row r="43" spans="1:12" ht="14.25">
      <c r="A43" t="s">
        <v>183</v>
      </c>
      <c r="B43" s="412">
        <f>'3 Define Allied Practitioner(s)'!B15</f>
        <v>2</v>
      </c>
      <c r="C43" s="516">
        <v>0.15</v>
      </c>
      <c r="D43" s="515">
        <v>32000</v>
      </c>
      <c r="E43" s="254">
        <f>B43*(D43*(1+C43))</f>
        <v>73600</v>
      </c>
      <c r="I43" s="176"/>
      <c r="J43" s="9"/>
      <c r="K43" s="9"/>
      <c r="L43" s="9"/>
    </row>
    <row r="44" spans="1:12" ht="14.25">
      <c r="A44" s="196" t="s">
        <v>245</v>
      </c>
      <c r="B44" s="163"/>
      <c r="C44" s="171"/>
      <c r="D44" s="171"/>
      <c r="E44" s="223"/>
      <c r="L44" s="9"/>
    </row>
    <row r="45" spans="1:12" ht="14.25">
      <c r="A45" s="196"/>
      <c r="B45" s="163"/>
      <c r="C45" s="171"/>
      <c r="D45" s="171"/>
      <c r="E45" s="223"/>
      <c r="L45" s="9"/>
    </row>
    <row r="46" spans="1:12" ht="14.25">
      <c r="A46" s="205" t="s">
        <v>72</v>
      </c>
      <c r="B46" s="206"/>
      <c r="C46" s="93"/>
      <c r="D46" s="93"/>
      <c r="E46" s="350">
        <f>E39+E38+E26+E27</f>
        <v>142600</v>
      </c>
      <c r="L46" s="9"/>
    </row>
    <row r="47" spans="1:12" ht="14.25">
      <c r="A47" s="207" t="s">
        <v>186</v>
      </c>
      <c r="B47" s="203"/>
      <c r="C47" s="92"/>
      <c r="D47" s="92"/>
      <c r="E47" s="351">
        <f>E43+E42+E34+E33+E32+E30+E31</f>
        <v>142600</v>
      </c>
      <c r="L47" s="9"/>
    </row>
    <row r="48" ht="14.25">
      <c r="L48" s="9"/>
    </row>
    <row r="49" spans="1:12" ht="14.25">
      <c r="A49" t="s">
        <v>196</v>
      </c>
      <c r="B49" s="206"/>
      <c r="C49" s="93"/>
      <c r="D49" s="93"/>
      <c r="E49" s="238"/>
      <c r="L49" s="9"/>
    </row>
    <row r="50" spans="1:12" ht="14.25">
      <c r="A50" s="192" t="s">
        <v>105</v>
      </c>
      <c r="B50" s="194"/>
      <c r="C50" s="194"/>
      <c r="D50" s="194"/>
      <c r="E50" s="195"/>
      <c r="L50" s="9"/>
    </row>
    <row r="51" spans="1:12" ht="14.25">
      <c r="A51" s="85" t="s">
        <v>36</v>
      </c>
      <c r="B51" s="17"/>
      <c r="C51" s="515">
        <v>8</v>
      </c>
      <c r="D51" s="352">
        <f>'4 Impact Summary'!E72</f>
        <v>10051</v>
      </c>
      <c r="E51" s="202">
        <f>D51*C51</f>
        <v>80408</v>
      </c>
      <c r="G51" t="s">
        <v>255</v>
      </c>
      <c r="L51" s="9"/>
    </row>
    <row r="52" spans="1:12" ht="14.25">
      <c r="A52" s="88" t="s">
        <v>178</v>
      </c>
      <c r="B52" s="48"/>
      <c r="C52" s="518">
        <v>8</v>
      </c>
      <c r="D52" s="353">
        <f>'4 Impact Summary'!H72</f>
        <v>10051</v>
      </c>
      <c r="E52" s="349">
        <f>D52*C52</f>
        <v>80408</v>
      </c>
      <c r="L52" s="9"/>
    </row>
    <row r="53" spans="1:12" ht="14.25">
      <c r="A53" s="17"/>
      <c r="B53" s="17"/>
      <c r="C53" s="201"/>
      <c r="D53" s="236"/>
      <c r="E53" s="201"/>
      <c r="L53" s="9"/>
    </row>
    <row r="54" spans="1:9" ht="14.25" hidden="1">
      <c r="A54" s="239" t="s">
        <v>187</v>
      </c>
      <c r="B54" s="49"/>
      <c r="C54" s="240"/>
      <c r="D54" s="241"/>
      <c r="E54" s="253">
        <f>E51</f>
        <v>80408</v>
      </c>
      <c r="I54" s="9"/>
    </row>
    <row r="55" spans="1:9" ht="14.25" hidden="1">
      <c r="A55" s="205" t="s">
        <v>188</v>
      </c>
      <c r="B55" s="17"/>
      <c r="C55" s="201"/>
      <c r="D55" s="236"/>
      <c r="E55" s="251">
        <f>E52</f>
        <v>80408</v>
      </c>
      <c r="I55" s="9"/>
    </row>
    <row r="56" spans="1:9" ht="14.25" hidden="1">
      <c r="A56" s="205" t="s">
        <v>72</v>
      </c>
      <c r="B56" s="17"/>
      <c r="C56" s="201"/>
      <c r="D56" s="236"/>
      <c r="E56" s="251">
        <f>E46+E17</f>
        <v>276334.81</v>
      </c>
      <c r="I56" s="9"/>
    </row>
    <row r="57" spans="1:9" ht="14.25" hidden="1">
      <c r="A57" s="205" t="s">
        <v>186</v>
      </c>
      <c r="B57" s="17"/>
      <c r="C57" s="201"/>
      <c r="D57" s="236"/>
      <c r="E57" s="251">
        <f>E47+E18</f>
        <v>276334.81</v>
      </c>
      <c r="I57" s="9"/>
    </row>
    <row r="58" spans="1:9" ht="14.25" hidden="1">
      <c r="A58" s="205"/>
      <c r="B58" s="17"/>
      <c r="C58" s="201"/>
      <c r="D58" s="236"/>
      <c r="E58" s="202"/>
      <c r="I58" s="9"/>
    </row>
    <row r="59" spans="1:9" ht="14.25" hidden="1">
      <c r="A59" s="205" t="s">
        <v>189</v>
      </c>
      <c r="B59" s="171"/>
      <c r="C59" s="171"/>
      <c r="D59" s="171"/>
      <c r="E59" s="251">
        <f>E56+E54</f>
        <v>356742.81</v>
      </c>
      <c r="I59" s="9"/>
    </row>
    <row r="60" spans="1:9" ht="14.25" hidden="1">
      <c r="A60" s="207" t="s">
        <v>190</v>
      </c>
      <c r="B60" s="102"/>
      <c r="C60" s="102"/>
      <c r="D60" s="102"/>
      <c r="E60" s="252">
        <f>E57+E55</f>
        <v>356742.81</v>
      </c>
      <c r="I60" s="9"/>
    </row>
    <row r="61" ht="14.25">
      <c r="I61" s="9"/>
    </row>
    <row r="62" spans="1:9" ht="14.25">
      <c r="A62" s="164" t="s">
        <v>74</v>
      </c>
      <c r="B62" s="9"/>
      <c r="C62" s="9"/>
      <c r="D62" s="9"/>
      <c r="E62" s="9"/>
      <c r="F62" s="9"/>
      <c r="G62" t="s">
        <v>195</v>
      </c>
      <c r="I62" s="9"/>
    </row>
    <row r="63" spans="1:6" ht="14.25">
      <c r="A63" s="165" t="s">
        <v>290</v>
      </c>
      <c r="B63" s="165"/>
      <c r="C63" s="166" t="s">
        <v>291</v>
      </c>
      <c r="D63" s="166" t="s">
        <v>26</v>
      </c>
      <c r="E63" s="166" t="s">
        <v>333</v>
      </c>
      <c r="F63" s="166" t="s">
        <v>27</v>
      </c>
    </row>
    <row r="64" spans="1:6" ht="14.25">
      <c r="A64" s="181" t="s">
        <v>28</v>
      </c>
      <c r="B64" s="180"/>
      <c r="C64" s="363">
        <f>0.25*C6</f>
        <v>1</v>
      </c>
      <c r="D64" s="519">
        <v>8000</v>
      </c>
      <c r="E64" s="354">
        <f>D64*C64</f>
        <v>8000</v>
      </c>
      <c r="F64" s="182" t="s">
        <v>29</v>
      </c>
    </row>
    <row r="65" spans="1:6" ht="14.25">
      <c r="A65" s="183" t="s">
        <v>152</v>
      </c>
      <c r="B65" s="4"/>
      <c r="C65" s="414">
        <f>0.25*C6</f>
        <v>1</v>
      </c>
      <c r="D65" s="520">
        <v>5000</v>
      </c>
      <c r="E65" s="168">
        <f>D65*C65</f>
        <v>5000</v>
      </c>
      <c r="F65" s="184" t="s">
        <v>29</v>
      </c>
    </row>
    <row r="66" spans="1:6" ht="12.75" customHeight="1">
      <c r="A66" s="183"/>
      <c r="B66" s="4"/>
      <c r="C66" s="167"/>
      <c r="D66" s="168"/>
      <c r="E66" s="168"/>
      <c r="F66" s="184"/>
    </row>
    <row r="67" spans="1:6" ht="14.25">
      <c r="A67" s="183" t="s">
        <v>153</v>
      </c>
      <c r="B67" s="4"/>
      <c r="C67" s="414">
        <f>C76</f>
        <v>4</v>
      </c>
      <c r="D67" s="520">
        <v>2000</v>
      </c>
      <c r="E67" s="168">
        <f>C67*D67</f>
        <v>8000</v>
      </c>
      <c r="F67" s="184" t="s">
        <v>29</v>
      </c>
    </row>
    <row r="68" spans="1:6" ht="14.25">
      <c r="A68" s="183"/>
      <c r="B68" s="4"/>
      <c r="C68" s="167"/>
      <c r="D68" s="168"/>
      <c r="E68" s="4"/>
      <c r="F68" s="184"/>
    </row>
    <row r="69" spans="1:6" ht="14.25">
      <c r="A69" s="183" t="s">
        <v>179</v>
      </c>
      <c r="B69" s="4"/>
      <c r="C69" s="414">
        <f>0.5*C6</f>
        <v>2</v>
      </c>
      <c r="D69" s="520">
        <v>2000</v>
      </c>
      <c r="E69" s="168">
        <f>D69*C69</f>
        <v>4000</v>
      </c>
      <c r="F69" s="184" t="s">
        <v>29</v>
      </c>
    </row>
    <row r="70" spans="1:6" ht="14.25">
      <c r="A70" s="183"/>
      <c r="B70" s="4"/>
      <c r="C70" s="167"/>
      <c r="D70" s="168"/>
      <c r="E70" s="4"/>
      <c r="F70" s="184"/>
    </row>
    <row r="71" spans="1:6" ht="14.25">
      <c r="A71" s="183" t="s">
        <v>63</v>
      </c>
      <c r="B71" s="4"/>
      <c r="C71" s="414">
        <f>0.25*C6</f>
        <v>1</v>
      </c>
      <c r="D71" s="520">
        <v>5000</v>
      </c>
      <c r="E71" s="168">
        <f>D71*C71</f>
        <v>5000</v>
      </c>
      <c r="F71" s="184" t="s">
        <v>29</v>
      </c>
    </row>
    <row r="72" spans="1:6" ht="14.25">
      <c r="A72" s="183"/>
      <c r="B72" s="4"/>
      <c r="C72" s="167"/>
      <c r="D72" s="168"/>
      <c r="E72" s="168"/>
      <c r="F72" s="184"/>
    </row>
    <row r="73" spans="1:6" ht="14.25">
      <c r="A73" s="183" t="s">
        <v>304</v>
      </c>
      <c r="B73" s="4"/>
      <c r="C73" s="521">
        <v>1</v>
      </c>
      <c r="D73" s="520">
        <v>24000</v>
      </c>
      <c r="E73" s="168">
        <f>D73*C73</f>
        <v>24000</v>
      </c>
      <c r="F73" s="184" t="s">
        <v>29</v>
      </c>
    </row>
    <row r="74" spans="1:6" ht="14.25">
      <c r="A74" s="183"/>
      <c r="B74" s="4"/>
      <c r="C74" s="167"/>
      <c r="D74" s="168"/>
      <c r="E74" s="168"/>
      <c r="F74" s="184"/>
    </row>
    <row r="75" spans="1:6" ht="14.25">
      <c r="A75" s="185" t="s">
        <v>305</v>
      </c>
      <c r="B75" s="3"/>
      <c r="C75" s="167"/>
      <c r="D75" s="168"/>
      <c r="E75" s="4"/>
      <c r="F75" s="184"/>
    </row>
    <row r="76" spans="1:6" ht="28.5">
      <c r="A76" s="183" t="s">
        <v>256</v>
      </c>
      <c r="B76" s="4"/>
      <c r="C76" s="414">
        <f>C6</f>
        <v>4</v>
      </c>
      <c r="D76" s="520">
        <v>7500</v>
      </c>
      <c r="E76" s="168">
        <f>D76*C76</f>
        <v>30000</v>
      </c>
      <c r="F76" s="184" t="s">
        <v>29</v>
      </c>
    </row>
    <row r="77" spans="1:6" ht="14.25">
      <c r="A77" s="183" t="s">
        <v>212</v>
      </c>
      <c r="B77" s="4"/>
      <c r="C77" s="414">
        <f>7.5*C6</f>
        <v>30</v>
      </c>
      <c r="D77" s="520">
        <v>335</v>
      </c>
      <c r="E77" s="168">
        <f>D77*C77</f>
        <v>10050</v>
      </c>
      <c r="F77" s="184" t="s">
        <v>29</v>
      </c>
    </row>
    <row r="78" spans="1:6" ht="14.25">
      <c r="A78" s="183"/>
      <c r="B78" s="4"/>
      <c r="C78" s="167"/>
      <c r="D78" s="168"/>
      <c r="E78" s="168"/>
      <c r="F78" s="184"/>
    </row>
    <row r="79" spans="1:6" ht="14.25">
      <c r="A79" s="183"/>
      <c r="B79" s="4"/>
      <c r="C79" s="167"/>
      <c r="D79" s="168"/>
      <c r="E79" s="4"/>
      <c r="F79" s="184"/>
    </row>
    <row r="80" spans="1:6" ht="14.25">
      <c r="A80" s="183"/>
      <c r="B80" s="4"/>
      <c r="C80" s="167"/>
      <c r="D80" s="168"/>
      <c r="E80" s="4"/>
      <c r="F80" s="184"/>
    </row>
    <row r="81" spans="1:6" ht="14.25">
      <c r="A81" s="183" t="s">
        <v>257</v>
      </c>
      <c r="B81" s="4"/>
      <c r="C81" s="414">
        <f>0.25*C6</f>
        <v>1</v>
      </c>
      <c r="D81" s="520">
        <v>12000</v>
      </c>
      <c r="E81" s="168">
        <f>D81*C81</f>
        <v>12000</v>
      </c>
      <c r="F81" s="184" t="s">
        <v>29</v>
      </c>
    </row>
    <row r="82" spans="1:6" ht="14.25">
      <c r="A82" s="183"/>
      <c r="B82" s="4"/>
      <c r="C82" s="167"/>
      <c r="D82" s="168"/>
      <c r="E82" s="4"/>
      <c r="F82" s="184"/>
    </row>
    <row r="83" spans="1:6" ht="14.25">
      <c r="A83" s="186" t="s">
        <v>258</v>
      </c>
      <c r="B83" s="165"/>
      <c r="C83" s="167"/>
      <c r="D83" s="168"/>
      <c r="E83" s="4"/>
      <c r="F83" s="184"/>
    </row>
    <row r="84" spans="1:6" ht="14.25">
      <c r="A84" s="183" t="s">
        <v>145</v>
      </c>
      <c r="B84" s="4"/>
      <c r="C84" s="414">
        <f>C76</f>
        <v>4</v>
      </c>
      <c r="D84" s="520">
        <v>2200</v>
      </c>
      <c r="E84" s="168">
        <f>D84*C84</f>
        <v>8800</v>
      </c>
      <c r="F84" s="184" t="s">
        <v>29</v>
      </c>
    </row>
    <row r="85" spans="1:6" ht="14.25">
      <c r="A85" s="183" t="s">
        <v>146</v>
      </c>
      <c r="B85" s="4"/>
      <c r="C85" s="414">
        <f>C76</f>
        <v>4</v>
      </c>
      <c r="D85" s="520">
        <v>1500</v>
      </c>
      <c r="E85" s="168">
        <f>D85*C85</f>
        <v>6000</v>
      </c>
      <c r="F85" s="184" t="s">
        <v>29</v>
      </c>
    </row>
    <row r="86" spans="1:6" ht="14.25">
      <c r="A86" s="183"/>
      <c r="B86" s="4"/>
      <c r="C86" s="167"/>
      <c r="D86" s="168"/>
      <c r="E86" s="168"/>
      <c r="F86" s="184"/>
    </row>
    <row r="87" spans="1:6" ht="14.25">
      <c r="A87" s="246" t="s">
        <v>91</v>
      </c>
      <c r="B87" s="247"/>
      <c r="C87" s="247"/>
      <c r="D87" s="247"/>
      <c r="E87" s="355">
        <f>SUM(E64:E85)</f>
        <v>120850</v>
      </c>
      <c r="F87" s="178"/>
    </row>
    <row r="88" spans="1:6" ht="14.25">
      <c r="A88" s="187"/>
      <c r="B88" s="188"/>
      <c r="C88" s="189"/>
      <c r="D88" s="189"/>
      <c r="E88" s="190"/>
      <c r="F88" s="191"/>
    </row>
    <row r="90" spans="3:6" ht="14.25">
      <c r="C90" s="9"/>
      <c r="D90" s="9"/>
      <c r="F90" s="9"/>
    </row>
  </sheetData>
  <sheetProtection password="DC01" sheet="1" objects="1" scenarios="1"/>
  <mergeCells count="2">
    <mergeCell ref="A3:E3"/>
    <mergeCell ref="A4:E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AB44"/>
  <sheetViews>
    <sheetView zoomScalePageLayoutView="0" workbookViewId="0" topLeftCell="A1">
      <selection activeCell="D8" sqref="D8"/>
    </sheetView>
  </sheetViews>
  <sheetFormatPr defaultColWidth="9.140625" defaultRowHeight="15"/>
  <cols>
    <col min="1" max="1" width="8.8515625" style="485" customWidth="1"/>
    <col min="2" max="2" width="33.421875" style="485" bestFit="1" customWidth="1"/>
    <col min="3" max="3" width="9.140625" style="485" bestFit="1" customWidth="1"/>
    <col min="4" max="4" width="8.8515625" style="485" customWidth="1"/>
    <col min="5" max="5" width="8.8515625" style="485" hidden="1" customWidth="1"/>
    <col min="6" max="6" width="22.00390625" style="485" hidden="1" customWidth="1"/>
    <col min="7" max="7" width="6.7109375" style="485" hidden="1" customWidth="1"/>
    <col min="8" max="8" width="19.421875" style="485" hidden="1" customWidth="1"/>
    <col min="9" max="9" width="8.8515625" style="485" hidden="1" customWidth="1"/>
    <col min="10" max="10" width="28.421875" style="485" hidden="1" customWidth="1"/>
    <col min="11" max="12" width="8.8515625" style="485" hidden="1" customWidth="1"/>
    <col min="13" max="13" width="19.421875" style="485" hidden="1" customWidth="1"/>
    <col min="14" max="18" width="8.8515625" style="485" hidden="1" customWidth="1"/>
    <col min="19" max="16384" width="8.8515625" style="485" customWidth="1"/>
  </cols>
  <sheetData>
    <row r="1" spans="1:5" ht="23.25">
      <c r="A1" s="555" t="s">
        <v>176</v>
      </c>
      <c r="B1" s="555"/>
      <c r="C1" s="484"/>
      <c r="D1" s="484"/>
      <c r="E1" s="484"/>
    </row>
    <row r="2" spans="1:21" ht="15" customHeight="1">
      <c r="A2" s="556" t="s">
        <v>8</v>
      </c>
      <c r="B2" s="556"/>
      <c r="C2" s="556"/>
      <c r="D2" s="556"/>
      <c r="E2" s="556"/>
      <c r="F2" s="556"/>
      <c r="G2" s="556"/>
      <c r="H2" s="556"/>
      <c r="I2" s="556"/>
      <c r="J2" s="556"/>
      <c r="K2" s="556"/>
      <c r="L2" s="556"/>
      <c r="M2" s="556"/>
      <c r="N2" s="556"/>
      <c r="O2" s="556"/>
      <c r="P2" s="556"/>
      <c r="Q2" s="556"/>
      <c r="R2" s="556"/>
      <c r="S2" s="556"/>
      <c r="T2" s="556"/>
      <c r="U2" s="556"/>
    </row>
    <row r="3" spans="1:21" ht="15" customHeight="1">
      <c r="A3" s="556"/>
      <c r="B3" s="556"/>
      <c r="C3" s="556"/>
      <c r="D3" s="556"/>
      <c r="E3" s="556"/>
      <c r="F3" s="556"/>
      <c r="G3" s="556"/>
      <c r="H3" s="556"/>
      <c r="I3" s="556"/>
      <c r="J3" s="556"/>
      <c r="K3" s="556"/>
      <c r="L3" s="556"/>
      <c r="M3" s="556"/>
      <c r="N3" s="556"/>
      <c r="O3" s="556"/>
      <c r="P3" s="556"/>
      <c r="Q3" s="556"/>
      <c r="R3" s="556"/>
      <c r="S3" s="556"/>
      <c r="T3" s="556"/>
      <c r="U3" s="556"/>
    </row>
    <row r="4" spans="1:21" ht="15" customHeight="1">
      <c r="A4" s="556"/>
      <c r="B4" s="556"/>
      <c r="C4" s="556"/>
      <c r="D4" s="556"/>
      <c r="E4" s="556"/>
      <c r="F4" s="556"/>
      <c r="G4" s="556"/>
      <c r="H4" s="556"/>
      <c r="I4" s="556"/>
      <c r="J4" s="556"/>
      <c r="K4" s="556"/>
      <c r="L4" s="556"/>
      <c r="M4" s="556"/>
      <c r="N4" s="556"/>
      <c r="O4" s="556"/>
      <c r="P4" s="556"/>
      <c r="Q4" s="556"/>
      <c r="R4" s="556"/>
      <c r="S4" s="556"/>
      <c r="T4" s="556"/>
      <c r="U4" s="556"/>
    </row>
    <row r="5" spans="1:21" ht="48" customHeight="1">
      <c r="A5" s="556"/>
      <c r="B5" s="556"/>
      <c r="C5" s="556"/>
      <c r="D5" s="556"/>
      <c r="E5" s="556"/>
      <c r="F5" s="556"/>
      <c r="G5" s="556"/>
      <c r="H5" s="556"/>
      <c r="I5" s="556"/>
      <c r="J5" s="556"/>
      <c r="K5" s="556"/>
      <c r="L5" s="556"/>
      <c r="M5" s="556"/>
      <c r="N5" s="556"/>
      <c r="O5" s="556"/>
      <c r="P5" s="556"/>
      <c r="Q5" s="556"/>
      <c r="R5" s="556"/>
      <c r="S5" s="556"/>
      <c r="T5" s="556"/>
      <c r="U5" s="556"/>
    </row>
    <row r="6" spans="2:7" ht="14.25">
      <c r="B6" s="486" t="s">
        <v>274</v>
      </c>
      <c r="C6" s="487"/>
      <c r="D6" s="488">
        <v>2010</v>
      </c>
      <c r="G6" s="485" t="s">
        <v>327</v>
      </c>
    </row>
    <row r="7" spans="2:4" ht="14.25">
      <c r="B7" s="489" t="s">
        <v>275</v>
      </c>
      <c r="C7" s="490"/>
      <c r="D7" s="491">
        <v>365</v>
      </c>
    </row>
    <row r="8" spans="2:8" ht="14.25">
      <c r="B8" s="489" t="s">
        <v>345</v>
      </c>
      <c r="C8" s="481">
        <v>17</v>
      </c>
      <c r="D8" s="491">
        <f>D7-C8</f>
        <v>348</v>
      </c>
      <c r="F8" s="492" t="s">
        <v>135</v>
      </c>
      <c r="H8" s="485" t="s">
        <v>328</v>
      </c>
    </row>
    <row r="9" spans="2:8" ht="14.25">
      <c r="B9" s="489" t="s">
        <v>9</v>
      </c>
      <c r="C9" s="481">
        <v>2</v>
      </c>
      <c r="D9" s="491">
        <f>C9*52</f>
        <v>104</v>
      </c>
      <c r="F9" s="485" t="s">
        <v>32</v>
      </c>
      <c r="H9" s="493">
        <f>($D$13*60)/H24</f>
        <v>13.6</v>
      </c>
    </row>
    <row r="10" spans="2:8" ht="14.25">
      <c r="B10" s="489" t="s">
        <v>100</v>
      </c>
      <c r="C10" s="490"/>
      <c r="D10" s="491">
        <f>D8-D9</f>
        <v>244</v>
      </c>
      <c r="F10" s="485" t="s">
        <v>33</v>
      </c>
      <c r="H10" s="493">
        <f>($D$13*60)/H25</f>
        <v>13.6</v>
      </c>
    </row>
    <row r="11" spans="2:8" ht="14.25">
      <c r="B11" s="489" t="s">
        <v>347</v>
      </c>
      <c r="C11" s="490"/>
      <c r="D11" s="482">
        <v>8</v>
      </c>
      <c r="F11" s="485" t="s">
        <v>1</v>
      </c>
      <c r="H11" s="493">
        <f>($D$13*60)/H26</f>
        <v>13.6</v>
      </c>
    </row>
    <row r="12" spans="2:4" ht="16.5" customHeight="1">
      <c r="B12" s="489" t="s">
        <v>348</v>
      </c>
      <c r="C12" s="490"/>
      <c r="D12" s="483">
        <v>0.85</v>
      </c>
    </row>
    <row r="13" spans="2:5" ht="14.25">
      <c r="B13" s="489" t="s">
        <v>98</v>
      </c>
      <c r="C13" s="490"/>
      <c r="D13" s="494">
        <f>D12*D11</f>
        <v>6.8</v>
      </c>
      <c r="E13" s="495">
        <f>D13*60</f>
        <v>408</v>
      </c>
    </row>
    <row r="14" spans="2:5" ht="14.25">
      <c r="B14" s="489" t="s">
        <v>48</v>
      </c>
      <c r="C14" s="490"/>
      <c r="D14" s="494">
        <f>D13*60</f>
        <v>408</v>
      </c>
      <c r="E14" s="495"/>
    </row>
    <row r="15" spans="2:20" ht="14.25">
      <c r="B15" s="496" t="s">
        <v>99</v>
      </c>
      <c r="C15" s="497"/>
      <c r="D15" s="498">
        <f>D13*D10</f>
        <v>1659.2</v>
      </c>
      <c r="M15" s="490"/>
      <c r="N15" s="497">
        <v>1</v>
      </c>
      <c r="O15" s="497">
        <v>2</v>
      </c>
      <c r="P15" s="497">
        <v>3</v>
      </c>
      <c r="Q15" s="497">
        <v>4</v>
      </c>
      <c r="R15" s="497">
        <v>5</v>
      </c>
      <c r="T15" s="485" t="s">
        <v>399</v>
      </c>
    </row>
    <row r="16" spans="2:28" ht="14.25">
      <c r="B16" s="486" t="s">
        <v>47</v>
      </c>
      <c r="C16" s="487"/>
      <c r="D16" s="499">
        <f>D14*D10</f>
        <v>99552</v>
      </c>
      <c r="M16" s="490" t="s">
        <v>139</v>
      </c>
      <c r="N16" s="500">
        <f>N$15*$H24</f>
        <v>30</v>
      </c>
      <c r="O16" s="501">
        <f>O$15*$H24</f>
        <v>60</v>
      </c>
      <c r="P16" s="501">
        <f>P$15*$H24</f>
        <v>90</v>
      </c>
      <c r="Q16" s="501">
        <f>Q$15*$H24</f>
        <v>120</v>
      </c>
      <c r="R16" s="502">
        <f>R$15*$H24</f>
        <v>150</v>
      </c>
      <c r="S16" s="503"/>
      <c r="T16" s="490" t="s">
        <v>400</v>
      </c>
      <c r="U16" s="490"/>
      <c r="V16" s="490"/>
      <c r="W16" s="490"/>
      <c r="X16" s="490"/>
      <c r="Y16" s="490"/>
      <c r="Z16" s="490"/>
      <c r="AA16" s="490"/>
      <c r="AB16" s="490"/>
    </row>
    <row r="17" spans="13:28" ht="14.25">
      <c r="M17" s="490" t="s">
        <v>200</v>
      </c>
      <c r="N17" s="489">
        <f aca="true" t="shared" si="0" ref="N17:R18">N$15*$H25</f>
        <v>30</v>
      </c>
      <c r="O17" s="490">
        <f t="shared" si="0"/>
        <v>60</v>
      </c>
      <c r="P17" s="490">
        <f t="shared" si="0"/>
        <v>90</v>
      </c>
      <c r="Q17" s="490">
        <f t="shared" si="0"/>
        <v>120</v>
      </c>
      <c r="R17" s="494">
        <f t="shared" si="0"/>
        <v>150</v>
      </c>
      <c r="S17" s="490"/>
      <c r="T17" s="490"/>
      <c r="U17" s="490"/>
      <c r="V17" s="490"/>
      <c r="W17" s="490"/>
      <c r="X17" s="490"/>
      <c r="Y17" s="490"/>
      <c r="Z17" s="490"/>
      <c r="AA17" s="490"/>
      <c r="AB17" s="490"/>
    </row>
    <row r="18" spans="13:28" ht="14.25">
      <c r="M18" s="490" t="s">
        <v>140</v>
      </c>
      <c r="N18" s="496">
        <f t="shared" si="0"/>
        <v>30</v>
      </c>
      <c r="O18" s="497">
        <f t="shared" si="0"/>
        <v>60</v>
      </c>
      <c r="P18" s="497">
        <f t="shared" si="0"/>
        <v>90</v>
      </c>
      <c r="Q18" s="497">
        <f t="shared" si="0"/>
        <v>120</v>
      </c>
      <c r="R18" s="504">
        <f t="shared" si="0"/>
        <v>150</v>
      </c>
      <c r="S18" s="490"/>
      <c r="T18" s="490"/>
      <c r="U18" s="490"/>
      <c r="V18" s="490"/>
      <c r="W18" s="490"/>
      <c r="X18" s="490"/>
      <c r="Y18" s="490"/>
      <c r="Z18" s="490"/>
      <c r="AA18" s="490"/>
      <c r="AB18" s="490"/>
    </row>
    <row r="19" spans="14:28" ht="14.25">
      <c r="N19" s="485">
        <f>SUM(N16:N18)</f>
        <v>90</v>
      </c>
      <c r="O19" s="485">
        <f>SUM(O16:O18)</f>
        <v>180</v>
      </c>
      <c r="P19" s="485">
        <f>SUM(P16:P18)</f>
        <v>270</v>
      </c>
      <c r="Q19" s="485">
        <f>SUM(Q16:Q18)</f>
        <v>360</v>
      </c>
      <c r="R19" s="485">
        <f>SUM(R16:R18)</f>
        <v>450</v>
      </c>
      <c r="S19" s="490"/>
      <c r="T19" s="490"/>
      <c r="U19" s="490"/>
      <c r="V19" s="490"/>
      <c r="W19" s="490"/>
      <c r="X19" s="490"/>
      <c r="Y19" s="490"/>
      <c r="Z19" s="490"/>
      <c r="AA19" s="490"/>
      <c r="AB19" s="490"/>
    </row>
    <row r="20" spans="14:28" ht="14.25">
      <c r="N20" s="490"/>
      <c r="O20" s="490"/>
      <c r="P20" s="490"/>
      <c r="Q20" s="490"/>
      <c r="R20" s="490"/>
      <c r="S20" s="490"/>
      <c r="T20" s="490"/>
      <c r="U20" s="490"/>
      <c r="V20" s="490"/>
      <c r="W20" s="490"/>
      <c r="X20" s="490"/>
      <c r="Y20" s="490"/>
      <c r="Z20" s="490"/>
      <c r="AA20" s="490"/>
      <c r="AB20" s="490"/>
    </row>
    <row r="22" spans="6:11" ht="14.25">
      <c r="F22" s="485" t="s">
        <v>130</v>
      </c>
      <c r="J22" s="485" t="s">
        <v>59</v>
      </c>
      <c r="K22" s="505"/>
    </row>
    <row r="23" spans="5:10" ht="14.25">
      <c r="E23" s="485">
        <v>22</v>
      </c>
      <c r="F23" s="490" t="s">
        <v>96</v>
      </c>
      <c r="G23" s="506">
        <f>'3 Define Allied Practitioner(s)'!B6</f>
        <v>1</v>
      </c>
      <c r="H23" s="507">
        <v>0</v>
      </c>
      <c r="I23" s="485">
        <f>G23*H23</f>
        <v>0</v>
      </c>
      <c r="J23" s="508">
        <f>((G23*$E$13)-I29)/60</f>
        <v>6.8</v>
      </c>
    </row>
    <row r="24" spans="5:11" ht="14.25">
      <c r="E24" s="485">
        <v>23</v>
      </c>
      <c r="F24" s="490" t="s">
        <v>139</v>
      </c>
      <c r="G24" s="509">
        <f>'3 Define Allied Practitioner(s)'!B9</f>
        <v>0</v>
      </c>
      <c r="H24" s="510">
        <f>'3 Define Allied Practitioner(s)'!B33</f>
        <v>30</v>
      </c>
      <c r="I24" s="485">
        <f>G24*H24</f>
        <v>0</v>
      </c>
      <c r="J24" s="508">
        <f>((G24*$E$13)-I24)/60</f>
        <v>0</v>
      </c>
      <c r="K24" s="505"/>
    </row>
    <row r="25" spans="5:11" ht="14.25">
      <c r="E25" s="485">
        <v>24</v>
      </c>
      <c r="F25" s="490" t="s">
        <v>200</v>
      </c>
      <c r="G25" s="509">
        <f>'3 Define Allied Practitioner(s)'!B10</f>
        <v>0</v>
      </c>
      <c r="H25" s="510">
        <f>'3 Define Allied Practitioner(s)'!B34</f>
        <v>30</v>
      </c>
      <c r="I25" s="485">
        <f>G25*H25</f>
        <v>0</v>
      </c>
      <c r="J25" s="508">
        <f>((G25*$E$13)-I25)/60</f>
        <v>0</v>
      </c>
      <c r="K25" s="505"/>
    </row>
    <row r="26" spans="5:11" ht="14.25">
      <c r="E26" s="485">
        <v>25</v>
      </c>
      <c r="F26" s="490" t="s">
        <v>140</v>
      </c>
      <c r="G26" s="509">
        <f>'3 Define Allied Practitioner(s)'!B11</f>
        <v>0</v>
      </c>
      <c r="H26" s="510">
        <f>'3 Define Allied Practitioner(s)'!B35</f>
        <v>30</v>
      </c>
      <c r="I26" s="485">
        <f>G26*H26</f>
        <v>0</v>
      </c>
      <c r="J26" s="508">
        <f>((G26*$E$13)-I26)/60</f>
        <v>0</v>
      </c>
      <c r="K26" s="505"/>
    </row>
    <row r="27" spans="5:10" ht="14.25">
      <c r="E27" s="485">
        <v>26</v>
      </c>
      <c r="F27" s="511" t="s">
        <v>250</v>
      </c>
      <c r="G27" s="509">
        <f>'3 Define Allied Practitioner(s)'!B7</f>
        <v>0</v>
      </c>
      <c r="H27" s="510">
        <f>'3 Define Allied Practitioner(s)'!B32</f>
        <v>15</v>
      </c>
      <c r="I27" s="485">
        <f>G27*H27</f>
        <v>0</v>
      </c>
      <c r="J27" s="508">
        <f>((G27*$E$13)-I27)/60</f>
        <v>0</v>
      </c>
    </row>
    <row r="29" spans="6:9" ht="14.25">
      <c r="F29" s="485" t="s">
        <v>56</v>
      </c>
      <c r="I29" s="485">
        <f>SUM(I24:I27)</f>
        <v>0</v>
      </c>
    </row>
    <row r="31" spans="6:10" ht="14.25">
      <c r="F31" s="485" t="s">
        <v>70</v>
      </c>
      <c r="J31" s="485" t="s">
        <v>59</v>
      </c>
    </row>
    <row r="32" spans="6:10" ht="14.25">
      <c r="F32" s="490" t="s">
        <v>96</v>
      </c>
      <c r="G32" s="506">
        <f>'2 Define Dental Practice'!B7</f>
        <v>1</v>
      </c>
      <c r="H32" s="507">
        <v>0</v>
      </c>
      <c r="I32" s="485">
        <f>G32*H32</f>
        <v>0</v>
      </c>
      <c r="J32" s="508">
        <f>((G32*$E$13)-I38)/60</f>
        <v>6.8</v>
      </c>
    </row>
    <row r="33" spans="6:10" ht="14.25">
      <c r="F33" s="511" t="s">
        <v>250</v>
      </c>
      <c r="G33" s="506">
        <f>'2 Define Dental Practice'!B8</f>
        <v>0</v>
      </c>
      <c r="H33" s="510">
        <f>'2 Define Dental Practice'!B28</f>
        <v>15</v>
      </c>
      <c r="I33" s="485">
        <f>G33*H33</f>
        <v>0</v>
      </c>
      <c r="J33" s="508">
        <f>((G33*$E$13)-I33)/60</f>
        <v>0</v>
      </c>
    </row>
    <row r="34" spans="6:10" ht="14.25">
      <c r="F34" s="490"/>
      <c r="G34" s="506"/>
      <c r="H34" s="510"/>
      <c r="J34" s="508"/>
    </row>
    <row r="35" spans="6:10" ht="14.25">
      <c r="F35" s="490"/>
      <c r="G35" s="506"/>
      <c r="H35" s="510"/>
      <c r="J35" s="508"/>
    </row>
    <row r="38" ht="14.25">
      <c r="I38" s="485">
        <f>SUM(I33:I35)</f>
        <v>0</v>
      </c>
    </row>
    <row r="41" ht="14.25">
      <c r="C41" s="512"/>
    </row>
    <row r="42" ht="14.25">
      <c r="C42" s="512"/>
    </row>
    <row r="43" ht="14.25">
      <c r="C43" s="512"/>
    </row>
    <row r="44" ht="14.25">
      <c r="C44" s="512"/>
    </row>
  </sheetData>
  <sheetProtection password="DC01" sheet="1" objects="1" scenarios="1"/>
  <mergeCells count="2">
    <mergeCell ref="A1:B1"/>
    <mergeCell ref="A2:U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AK113"/>
  <sheetViews>
    <sheetView zoomScale="90" zoomScaleNormal="90" zoomScalePageLayoutView="90" workbookViewId="0" topLeftCell="A1">
      <selection activeCell="E64" sqref="E64"/>
    </sheetView>
  </sheetViews>
  <sheetFormatPr defaultColWidth="9.140625" defaultRowHeight="15"/>
  <cols>
    <col min="1" max="1" width="11.7109375" style="0" customWidth="1"/>
    <col min="2" max="2" width="28.421875" style="0" customWidth="1"/>
    <col min="3" max="3" width="29.28125" style="0" bestFit="1" customWidth="1"/>
    <col min="4" max="4" width="28.421875" style="0" bestFit="1" customWidth="1"/>
    <col min="5" max="5" width="17.421875" style="0" customWidth="1"/>
    <col min="6" max="6" width="18.28125" style="0" bestFit="1" customWidth="1"/>
    <col min="7" max="8" width="12.7109375" style="0" bestFit="1" customWidth="1"/>
    <col min="9" max="9" width="5.7109375" style="0" customWidth="1"/>
    <col min="10" max="10" width="16.7109375" style="0" customWidth="1"/>
    <col min="11" max="11" width="19.140625" style="0" customWidth="1"/>
    <col min="12" max="12" width="15.7109375" style="0" bestFit="1" customWidth="1"/>
    <col min="13" max="13" width="15.421875" style="0" customWidth="1"/>
    <col min="14" max="14" width="18.8515625" style="0" customWidth="1"/>
    <col min="15" max="15" width="25.140625" style="0" bestFit="1" customWidth="1"/>
    <col min="16" max="16" width="19.7109375" style="0" bestFit="1" customWidth="1"/>
    <col min="18" max="18" width="14.421875" style="0" bestFit="1" customWidth="1"/>
    <col min="19" max="19" width="3.00390625" style="0" bestFit="1" customWidth="1"/>
    <col min="20" max="20" width="4.421875" style="0" bestFit="1" customWidth="1"/>
    <col min="21" max="21" width="18.28125" style="0" bestFit="1" customWidth="1"/>
    <col min="22" max="22" width="19.140625" style="0" bestFit="1" customWidth="1"/>
    <col min="23" max="23" width="19.7109375" style="0" bestFit="1" customWidth="1"/>
    <col min="24" max="24" width="17.8515625" style="0" bestFit="1" customWidth="1"/>
    <col min="25" max="25" width="18.421875" style="0" bestFit="1" customWidth="1"/>
    <col min="26" max="26" width="3.00390625" style="0" bestFit="1" customWidth="1"/>
    <col min="27" max="27" width="5.421875" style="0" bestFit="1" customWidth="1"/>
    <col min="28" max="28" width="18.28125" style="0" bestFit="1" customWidth="1"/>
    <col min="29" max="29" width="19.140625" style="0" bestFit="1" customWidth="1"/>
    <col min="30" max="30" width="19.7109375" style="0" bestFit="1" customWidth="1"/>
    <col min="32" max="32" width="14.421875" style="0" bestFit="1" customWidth="1"/>
    <col min="33" max="33" width="3.00390625" style="0" bestFit="1" customWidth="1"/>
    <col min="34" max="34" width="4.421875" style="0" bestFit="1" customWidth="1"/>
    <col min="35" max="35" width="18.28125" style="0" bestFit="1" customWidth="1"/>
    <col min="36" max="36" width="19.140625" style="0" bestFit="1" customWidth="1"/>
    <col min="37" max="37" width="19.7109375" style="0" bestFit="1" customWidth="1"/>
    <col min="39" max="39" width="4.00390625" style="0" customWidth="1"/>
  </cols>
  <sheetData>
    <row r="1" spans="1:6" ht="18">
      <c r="A1" s="118" t="s">
        <v>180</v>
      </c>
      <c r="F1" s="137" t="s">
        <v>95</v>
      </c>
    </row>
    <row r="2" spans="1:10" ht="15" customHeight="1">
      <c r="A2" s="557" t="s">
        <v>368</v>
      </c>
      <c r="B2" s="557"/>
      <c r="C2" s="557"/>
      <c r="D2" s="557"/>
      <c r="E2" s="557"/>
      <c r="F2" s="558" t="s">
        <v>369</v>
      </c>
      <c r="G2" s="557"/>
      <c r="H2" s="557"/>
      <c r="I2" s="557"/>
      <c r="J2" s="557"/>
    </row>
    <row r="3" spans="1:10" ht="14.25">
      <c r="A3" s="557"/>
      <c r="B3" s="557"/>
      <c r="C3" s="557"/>
      <c r="D3" s="557"/>
      <c r="E3" s="557"/>
      <c r="F3" s="557"/>
      <c r="G3" s="557"/>
      <c r="H3" s="557"/>
      <c r="I3" s="557"/>
      <c r="J3" s="557"/>
    </row>
    <row r="4" spans="1:10" ht="14.25">
      <c r="A4" s="557"/>
      <c r="B4" s="557"/>
      <c r="C4" s="557"/>
      <c r="D4" s="557"/>
      <c r="E4" s="557"/>
      <c r="F4" s="557"/>
      <c r="G4" s="557"/>
      <c r="H4" s="557"/>
      <c r="I4" s="557"/>
      <c r="J4" s="557"/>
    </row>
    <row r="5" spans="1:28" ht="69" customHeight="1">
      <c r="A5" s="557"/>
      <c r="B5" s="557"/>
      <c r="C5" s="557"/>
      <c r="D5" s="557"/>
      <c r="E5" s="557"/>
      <c r="F5" s="557"/>
      <c r="G5" s="557"/>
      <c r="H5" s="557"/>
      <c r="I5" s="557"/>
      <c r="J5" s="557"/>
      <c r="L5" s="8"/>
      <c r="M5" s="8"/>
      <c r="N5" s="8"/>
      <c r="O5" s="8"/>
      <c r="P5" s="8"/>
      <c r="AA5" s="38"/>
      <c r="AB5" s="38"/>
    </row>
    <row r="6" spans="2:25" ht="15" thickBot="1">
      <c r="B6" s="60" t="s">
        <v>118</v>
      </c>
      <c r="D6" s="59" t="s">
        <v>101</v>
      </c>
      <c r="L6" s="19"/>
      <c r="M6" s="19"/>
      <c r="N6" s="19"/>
      <c r="U6" s="51">
        <f>IF((D10+D11+D12)=0,1,IF(D10&gt;0,2,IF(D11&gt;0,3,IF(D12&gt;0,4,))))</f>
        <v>1</v>
      </c>
      <c r="V6" s="102" t="s">
        <v>353</v>
      </c>
      <c r="W6" s="17" t="s">
        <v>139</v>
      </c>
      <c r="X6" s="17" t="s">
        <v>200</v>
      </c>
      <c r="Y6" s="17" t="s">
        <v>140</v>
      </c>
    </row>
    <row r="7" spans="2:25" ht="14.25">
      <c r="B7" s="61" t="s">
        <v>96</v>
      </c>
      <c r="C7" s="62">
        <f>'2 Define Dental Practice'!B7</f>
        <v>1</v>
      </c>
      <c r="D7" s="69">
        <f>'3 Define Allied Practitioner(s)'!B6</f>
        <v>1</v>
      </c>
      <c r="E7" s="70"/>
      <c r="F7" s="71"/>
      <c r="G7" s="17"/>
      <c r="K7" s="47"/>
      <c r="L7" s="119"/>
      <c r="M7" s="119"/>
      <c r="N7" s="19"/>
      <c r="V7" s="50"/>
      <c r="W7" s="50"/>
      <c r="X7" s="50"/>
      <c r="Y7" s="50"/>
    </row>
    <row r="8" spans="2:25" ht="14.25">
      <c r="B8" s="63"/>
      <c r="C8" s="64"/>
      <c r="D8" s="72"/>
      <c r="E8" s="121"/>
      <c r="F8" s="73"/>
      <c r="G8" s="17"/>
      <c r="L8" s="19"/>
      <c r="M8" s="19"/>
      <c r="N8" s="19"/>
      <c r="V8" s="37"/>
      <c r="W8" s="37"/>
      <c r="X8" s="37"/>
      <c r="Y8" s="37"/>
    </row>
    <row r="9" spans="2:14" ht="14.25">
      <c r="B9" s="65" t="s">
        <v>102</v>
      </c>
      <c r="C9" s="64"/>
      <c r="D9" s="66"/>
      <c r="E9" s="74" t="s">
        <v>246</v>
      </c>
      <c r="F9" s="75" t="str">
        <f>'6 Assumptions '!H8</f>
        <v>Max per Staff</v>
      </c>
      <c r="G9" s="17"/>
      <c r="L9" s="120"/>
      <c r="M9" s="120"/>
      <c r="N9" s="120"/>
    </row>
    <row r="10" spans="1:14" ht="14.25">
      <c r="A10" t="s">
        <v>220</v>
      </c>
      <c r="B10" s="66" t="s">
        <v>139</v>
      </c>
      <c r="C10" s="67"/>
      <c r="D10" s="76">
        <f>'3 Define Allied Practitioner(s)'!B9</f>
        <v>0</v>
      </c>
      <c r="E10" s="84">
        <f>'3 Define Allied Practitioner(s)'!B33</f>
        <v>30</v>
      </c>
      <c r="F10" s="124">
        <f>'6 Assumptions '!H9</f>
        <v>13.6</v>
      </c>
      <c r="G10" s="17"/>
      <c r="L10" s="120"/>
      <c r="M10" s="120"/>
      <c r="N10" s="120"/>
    </row>
    <row r="11" spans="1:14" ht="14.25">
      <c r="A11" t="s">
        <v>286</v>
      </c>
      <c r="B11" s="66" t="s">
        <v>200</v>
      </c>
      <c r="C11" s="67"/>
      <c r="D11" s="76">
        <f>'3 Define Allied Practitioner(s)'!B10</f>
        <v>0</v>
      </c>
      <c r="E11" s="84">
        <f>'3 Define Allied Practitioner(s)'!B34</f>
        <v>30</v>
      </c>
      <c r="F11" s="124">
        <f>'6 Assumptions '!H10</f>
        <v>13.6</v>
      </c>
      <c r="G11" s="17"/>
      <c r="L11" s="120"/>
      <c r="M11" s="120"/>
      <c r="N11" s="120"/>
    </row>
    <row r="12" spans="1:14" ht="14.25">
      <c r="A12" t="s">
        <v>221</v>
      </c>
      <c r="B12" s="66" t="s">
        <v>140</v>
      </c>
      <c r="C12" s="67"/>
      <c r="D12" s="76">
        <f>'3 Define Allied Practitioner(s)'!B11</f>
        <v>0</v>
      </c>
      <c r="E12" s="84">
        <f>'3 Define Allied Practitioner(s)'!B35</f>
        <v>30</v>
      </c>
      <c r="F12" s="124">
        <f>'6 Assumptions '!H11</f>
        <v>13.6</v>
      </c>
      <c r="G12" s="17"/>
      <c r="L12" s="120"/>
      <c r="M12" s="120"/>
      <c r="N12" s="120"/>
    </row>
    <row r="13" spans="2:14" ht="14.25">
      <c r="B13" s="66"/>
      <c r="C13" s="64"/>
      <c r="D13" s="63"/>
      <c r="E13" s="19"/>
      <c r="F13" s="122"/>
      <c r="G13" s="17"/>
      <c r="L13" s="120"/>
      <c r="M13" s="120"/>
      <c r="N13" s="120"/>
    </row>
    <row r="14" spans="2:9" ht="15" thickBot="1">
      <c r="B14" s="68" t="s">
        <v>247</v>
      </c>
      <c r="C14" s="81" t="e">
        <f>' Matrix'!#REF!</f>
        <v>#REF!</v>
      </c>
      <c r="D14" s="80" t="e">
        <f>' Matrix'!#REF!</f>
        <v>#REF!</v>
      </c>
      <c r="E14" s="79"/>
      <c r="F14" s="123"/>
      <c r="G14" s="17"/>
      <c r="I14" s="39"/>
    </row>
    <row r="15" spans="2:9" ht="14.25">
      <c r="B15" s="17"/>
      <c r="C15" s="82"/>
      <c r="D15" s="82"/>
      <c r="E15" s="19"/>
      <c r="F15" s="78"/>
      <c r="G15" s="17"/>
      <c r="I15" s="39"/>
    </row>
    <row r="16" spans="2:9" ht="14.25">
      <c r="B16" s="125" t="s">
        <v>57</v>
      </c>
      <c r="C16" s="126"/>
      <c r="D16" s="134"/>
      <c r="E16" s="19"/>
      <c r="F16" s="78"/>
      <c r="G16" s="17"/>
      <c r="I16" s="39"/>
    </row>
    <row r="17" spans="2:9" ht="14.25">
      <c r="B17" s="99" t="s">
        <v>116</v>
      </c>
      <c r="C17" s="95">
        <f>'2 Define Dental Practice'!F15</f>
        <v>0</v>
      </c>
      <c r="D17" s="95">
        <v>0.25</v>
      </c>
      <c r="E17" s="19"/>
      <c r="F17" s="78"/>
      <c r="G17" s="17"/>
      <c r="I17" s="39"/>
    </row>
    <row r="18" spans="2:9" ht="14.25">
      <c r="B18" s="85" t="s">
        <v>115</v>
      </c>
      <c r="C18" s="95">
        <f>'2 Define Dental Practice'!F16</f>
        <v>0</v>
      </c>
      <c r="D18" s="96">
        <v>0.25</v>
      </c>
      <c r="E18" s="19"/>
      <c r="F18" s="78"/>
      <c r="G18" s="17"/>
      <c r="I18" s="39"/>
    </row>
    <row r="19" spans="2:9" ht="14.25">
      <c r="B19" s="85" t="s">
        <v>114</v>
      </c>
      <c r="C19" s="95">
        <f>'2 Define Dental Practice'!F17</f>
        <v>0</v>
      </c>
      <c r="D19" s="96">
        <v>0.4</v>
      </c>
      <c r="E19" s="19"/>
      <c r="F19" s="78"/>
      <c r="G19" s="17"/>
      <c r="I19" s="39"/>
    </row>
    <row r="20" spans="2:9" ht="14.25">
      <c r="B20" s="88" t="s">
        <v>143</v>
      </c>
      <c r="C20" s="95">
        <f>'2 Define Dental Practice'!F18</f>
        <v>0</v>
      </c>
      <c r="D20" s="101">
        <f>1-(SUM(D17:D19))</f>
        <v>0.09999999999999998</v>
      </c>
      <c r="E20" s="19"/>
      <c r="F20" s="78"/>
      <c r="G20" s="17"/>
      <c r="I20" s="39"/>
    </row>
    <row r="21" spans="3:9" ht="14.25">
      <c r="C21" s="37">
        <f>SUM(C17:C20)</f>
        <v>0</v>
      </c>
      <c r="D21" s="128">
        <f>SUM(D17:D20)</f>
        <v>1</v>
      </c>
      <c r="E21" s="19"/>
      <c r="F21" s="78"/>
      <c r="G21" s="17"/>
      <c r="I21" s="39"/>
    </row>
    <row r="22" spans="1:9" ht="14.25">
      <c r="A22" s="107" t="s">
        <v>117</v>
      </c>
      <c r="B22" s="110" t="s">
        <v>228</v>
      </c>
      <c r="C22" s="111" t="s">
        <v>157</v>
      </c>
      <c r="D22" s="109"/>
      <c r="E22" s="112"/>
      <c r="I22" s="39"/>
    </row>
    <row r="23" spans="1:5" ht="14.25">
      <c r="A23" t="s">
        <v>144</v>
      </c>
      <c r="B23" s="85" t="s">
        <v>306</v>
      </c>
      <c r="C23" s="17" t="s">
        <v>307</v>
      </c>
      <c r="D23" s="113">
        <v>15</v>
      </c>
      <c r="E23" s="103"/>
    </row>
    <row r="24" spans="2:5" ht="14.25">
      <c r="B24" s="85"/>
      <c r="C24" s="17" t="s">
        <v>202</v>
      </c>
      <c r="D24" s="113">
        <v>20</v>
      </c>
      <c r="E24" s="103"/>
    </row>
    <row r="25" spans="2:5" ht="14.25">
      <c r="B25" s="85"/>
      <c r="C25" s="17" t="s">
        <v>203</v>
      </c>
      <c r="D25" s="113">
        <v>25</v>
      </c>
      <c r="E25" s="103"/>
    </row>
    <row r="26" spans="2:5" ht="14.25">
      <c r="B26" s="85"/>
      <c r="C26" s="17"/>
      <c r="D26" s="114"/>
      <c r="E26" s="103"/>
    </row>
    <row r="27" spans="1:37" ht="14.25">
      <c r="A27" t="s">
        <v>116</v>
      </c>
      <c r="B27" s="85" t="s">
        <v>204</v>
      </c>
      <c r="C27" s="17" t="s">
        <v>205</v>
      </c>
      <c r="D27" s="113">
        <v>40</v>
      </c>
      <c r="E27" s="103"/>
      <c r="O27" s="8"/>
      <c r="P27" s="8"/>
      <c r="Q27" s="8"/>
      <c r="R27" s="8"/>
      <c r="S27" s="8"/>
      <c r="T27" s="8"/>
      <c r="U27" s="8"/>
      <c r="V27" s="8"/>
      <c r="W27" s="8"/>
      <c r="X27" s="8"/>
      <c r="Y27" s="8"/>
      <c r="Z27" s="8"/>
      <c r="AA27" s="8"/>
      <c r="AB27" s="8"/>
      <c r="AC27" s="8"/>
      <c r="AD27" s="8"/>
      <c r="AE27" s="8"/>
      <c r="AF27" s="8"/>
      <c r="AG27" s="8"/>
      <c r="AH27" s="8"/>
      <c r="AI27" s="8"/>
      <c r="AJ27" s="8"/>
      <c r="AK27" s="8"/>
    </row>
    <row r="28" spans="2:37" ht="14.25">
      <c r="B28" s="85"/>
      <c r="C28" s="17" t="s">
        <v>55</v>
      </c>
      <c r="D28" s="113">
        <v>20</v>
      </c>
      <c r="E28" s="103"/>
      <c r="F28" s="103"/>
      <c r="G28" s="103"/>
      <c r="O28" s="8"/>
      <c r="P28" s="8"/>
      <c r="Q28" s="8"/>
      <c r="R28" s="8"/>
      <c r="S28" s="8"/>
      <c r="T28" s="8"/>
      <c r="U28" s="8"/>
      <c r="V28" s="8"/>
      <c r="W28" s="8"/>
      <c r="X28" s="8"/>
      <c r="Y28" s="8"/>
      <c r="Z28" s="8"/>
      <c r="AA28" s="8"/>
      <c r="AB28" s="8"/>
      <c r="AC28" s="8"/>
      <c r="AD28" s="8"/>
      <c r="AE28" s="8"/>
      <c r="AF28" s="8"/>
      <c r="AG28" s="8"/>
      <c r="AH28" s="8"/>
      <c r="AI28" s="8"/>
      <c r="AJ28" s="8"/>
      <c r="AK28" s="8"/>
    </row>
    <row r="29" spans="2:37" ht="14.25">
      <c r="B29" s="85"/>
      <c r="C29" s="17" t="s">
        <v>349</v>
      </c>
      <c r="D29" s="113">
        <v>75</v>
      </c>
      <c r="E29" s="103"/>
      <c r="F29" s="103"/>
      <c r="G29" s="103"/>
      <c r="J29" s="8"/>
      <c r="K29" s="8"/>
      <c r="L29" s="50"/>
      <c r="M29" s="50"/>
      <c r="N29" s="8"/>
      <c r="O29" s="8"/>
      <c r="P29" s="8"/>
      <c r="Q29" s="8"/>
      <c r="R29" s="8"/>
      <c r="S29" s="8"/>
      <c r="T29" s="8"/>
      <c r="U29" s="8"/>
      <c r="V29" s="8"/>
      <c r="W29" s="8"/>
      <c r="X29" s="8"/>
      <c r="Y29" s="8"/>
      <c r="Z29" s="8"/>
      <c r="AA29" s="8"/>
      <c r="AB29" s="8"/>
      <c r="AC29" s="8"/>
      <c r="AD29" s="8"/>
      <c r="AE29" s="8"/>
      <c r="AF29" s="8"/>
      <c r="AG29" s="8"/>
      <c r="AH29" s="8"/>
      <c r="AI29" s="8"/>
      <c r="AJ29" s="8"/>
      <c r="AK29" s="8"/>
    </row>
    <row r="30" spans="2:37" ht="14.25">
      <c r="B30" s="85"/>
      <c r="C30" s="17"/>
      <c r="D30" s="114"/>
      <c r="E30" s="103"/>
      <c r="F30" s="103"/>
      <c r="G30" s="103"/>
      <c r="J30" s="8"/>
      <c r="K30" s="52"/>
      <c r="L30" s="8"/>
      <c r="M30" s="53"/>
      <c r="N30" s="52"/>
      <c r="O30" s="52"/>
      <c r="P30" s="52"/>
      <c r="Q30" s="8"/>
      <c r="R30" s="52"/>
      <c r="S30" s="8"/>
      <c r="T30" s="53"/>
      <c r="U30" s="52"/>
      <c r="V30" s="52"/>
      <c r="W30" s="52"/>
      <c r="X30" s="8"/>
      <c r="Y30" s="52"/>
      <c r="Z30" s="8"/>
      <c r="AA30" s="53"/>
      <c r="AB30" s="52"/>
      <c r="AC30" s="52"/>
      <c r="AD30" s="52"/>
      <c r="AE30" s="8"/>
      <c r="AF30" s="52"/>
      <c r="AG30" s="8"/>
      <c r="AH30" s="53"/>
      <c r="AI30" s="52"/>
      <c r="AJ30" s="52"/>
      <c r="AK30" s="52"/>
    </row>
    <row r="31" spans="1:37" ht="14.25">
      <c r="A31" t="s">
        <v>245</v>
      </c>
      <c r="B31" s="85" t="s">
        <v>350</v>
      </c>
      <c r="C31" s="17" t="s">
        <v>378</v>
      </c>
      <c r="D31" s="113">
        <v>77</v>
      </c>
      <c r="E31" s="103"/>
      <c r="F31" s="103"/>
      <c r="G31" s="103"/>
      <c r="J31" s="8"/>
      <c r="K31" s="54"/>
      <c r="L31" s="55"/>
      <c r="M31" s="55"/>
      <c r="N31" s="55"/>
      <c r="O31" s="56"/>
      <c r="P31" s="56"/>
      <c r="Q31" s="8"/>
      <c r="R31" s="54"/>
      <c r="S31" s="55"/>
      <c r="T31" s="55"/>
      <c r="U31" s="55"/>
      <c r="V31" s="56"/>
      <c r="W31" s="56"/>
      <c r="X31" s="8"/>
      <c r="Y31" s="54"/>
      <c r="Z31" s="55"/>
      <c r="AA31" s="55"/>
      <c r="AB31" s="55"/>
      <c r="AC31" s="56"/>
      <c r="AD31" s="56"/>
      <c r="AE31" s="8"/>
      <c r="AF31" s="54"/>
      <c r="AG31" s="55"/>
      <c r="AH31" s="55"/>
      <c r="AI31" s="55"/>
      <c r="AJ31" s="56"/>
      <c r="AK31" s="56"/>
    </row>
    <row r="32" spans="2:37" ht="14.25">
      <c r="B32" s="85"/>
      <c r="E32" s="149"/>
      <c r="F32" s="103"/>
      <c r="G32" s="103"/>
      <c r="J32" s="8"/>
      <c r="K32" s="8"/>
      <c r="L32" s="8"/>
      <c r="M32" s="50"/>
      <c r="N32" s="55"/>
      <c r="O32" s="8"/>
      <c r="P32" s="8"/>
      <c r="Q32" s="8"/>
      <c r="R32" s="8"/>
      <c r="S32" s="8"/>
      <c r="T32" s="50"/>
      <c r="U32" s="55"/>
      <c r="V32" s="8"/>
      <c r="W32" s="8"/>
      <c r="X32" s="8"/>
      <c r="Y32" s="8"/>
      <c r="Z32" s="8"/>
      <c r="AA32" s="50"/>
      <c r="AB32" s="55"/>
      <c r="AC32" s="8"/>
      <c r="AD32" s="8"/>
      <c r="AE32" s="8"/>
      <c r="AF32" s="8"/>
      <c r="AG32" s="8"/>
      <c r="AH32" s="50"/>
      <c r="AI32" s="55"/>
      <c r="AJ32" s="8"/>
      <c r="AK32" s="8"/>
    </row>
    <row r="33" spans="2:37" ht="14.25">
      <c r="B33" s="85"/>
      <c r="C33" s="17"/>
      <c r="D33" s="114"/>
      <c r="E33" s="103"/>
      <c r="F33" s="103"/>
      <c r="G33" s="103"/>
      <c r="J33" s="8"/>
      <c r="K33" s="8"/>
      <c r="L33" s="8"/>
      <c r="M33" s="50"/>
      <c r="N33" s="55"/>
      <c r="O33" s="8"/>
      <c r="P33" s="8"/>
      <c r="Q33" s="8"/>
      <c r="R33" s="8"/>
      <c r="S33" s="8"/>
      <c r="T33" s="50"/>
      <c r="U33" s="55"/>
      <c r="V33" s="8"/>
      <c r="W33" s="8"/>
      <c r="X33" s="8"/>
      <c r="Y33" s="8"/>
      <c r="Z33" s="8"/>
      <c r="AA33" s="50"/>
      <c r="AB33" s="55"/>
      <c r="AC33" s="8"/>
      <c r="AD33" s="8"/>
      <c r="AE33" s="8"/>
      <c r="AF33" s="8"/>
      <c r="AG33" s="8"/>
      <c r="AH33" s="50"/>
      <c r="AI33" s="55"/>
      <c r="AJ33" s="8"/>
      <c r="AK33" s="8"/>
    </row>
    <row r="34" spans="1:37" ht="14.25">
      <c r="A34" t="s">
        <v>114</v>
      </c>
      <c r="B34" s="85" t="s">
        <v>380</v>
      </c>
      <c r="C34" s="17" t="s">
        <v>381</v>
      </c>
      <c r="D34" s="113">
        <v>120</v>
      </c>
      <c r="E34" s="103"/>
      <c r="F34" s="103"/>
      <c r="G34" s="103"/>
      <c r="J34" s="8"/>
      <c r="K34" s="8"/>
      <c r="L34" s="8"/>
      <c r="M34" s="50"/>
      <c r="N34" s="55"/>
      <c r="O34" s="8"/>
      <c r="P34" s="8"/>
      <c r="Q34" s="8"/>
      <c r="R34" s="8"/>
      <c r="S34" s="8"/>
      <c r="T34" s="50"/>
      <c r="U34" s="55"/>
      <c r="V34" s="8"/>
      <c r="W34" s="8"/>
      <c r="X34" s="8"/>
      <c r="Y34" s="8"/>
      <c r="Z34" s="8"/>
      <c r="AA34" s="50"/>
      <c r="AB34" s="55"/>
      <c r="AC34" s="8"/>
      <c r="AD34" s="8"/>
      <c r="AE34" s="8"/>
      <c r="AF34" s="8"/>
      <c r="AG34" s="8"/>
      <c r="AH34" s="50"/>
      <c r="AI34" s="55"/>
      <c r="AJ34" s="8"/>
      <c r="AK34" s="8"/>
    </row>
    <row r="35" spans="2:37" ht="14.25">
      <c r="B35" s="85"/>
      <c r="C35" s="17" t="s">
        <v>382</v>
      </c>
      <c r="D35" s="113">
        <v>135</v>
      </c>
      <c r="E35" s="103"/>
      <c r="F35" s="103"/>
      <c r="G35" s="103"/>
      <c r="J35" s="8"/>
      <c r="K35" s="8"/>
      <c r="L35" s="8"/>
      <c r="M35" s="50"/>
      <c r="N35" s="55"/>
      <c r="O35" s="8"/>
      <c r="P35" s="8"/>
      <c r="Q35" s="8"/>
      <c r="R35" s="8"/>
      <c r="S35" s="8"/>
      <c r="T35" s="50"/>
      <c r="U35" s="55"/>
      <c r="V35" s="8"/>
      <c r="W35" s="8"/>
      <c r="X35" s="8"/>
      <c r="Y35" s="8"/>
      <c r="Z35" s="8"/>
      <c r="AA35" s="50"/>
      <c r="AB35" s="55"/>
      <c r="AC35" s="8"/>
      <c r="AD35" s="8"/>
      <c r="AE35" s="8"/>
      <c r="AF35" s="8"/>
      <c r="AG35" s="8"/>
      <c r="AH35" s="50"/>
      <c r="AI35" s="55"/>
      <c r="AJ35" s="8"/>
      <c r="AK35" s="8"/>
    </row>
    <row r="36" spans="2:37" ht="14.25">
      <c r="B36" s="85"/>
      <c r="C36" s="17" t="s">
        <v>383</v>
      </c>
      <c r="D36" s="113">
        <v>145</v>
      </c>
      <c r="E36" s="103"/>
      <c r="F36" s="103"/>
      <c r="G36" s="103"/>
      <c r="J36" s="8"/>
      <c r="K36" s="8"/>
      <c r="L36" s="8"/>
      <c r="M36" s="57"/>
      <c r="N36" s="55"/>
      <c r="O36" s="8"/>
      <c r="P36" s="8"/>
      <c r="Q36" s="8"/>
      <c r="R36" s="8"/>
      <c r="S36" s="8"/>
      <c r="T36" s="57"/>
      <c r="U36" s="55"/>
      <c r="V36" s="8"/>
      <c r="W36" s="8"/>
      <c r="X36" s="8"/>
      <c r="Y36" s="8"/>
      <c r="Z36" s="8"/>
      <c r="AA36" s="57"/>
      <c r="AB36" s="55"/>
      <c r="AC36" s="8"/>
      <c r="AD36" s="8"/>
      <c r="AE36" s="8"/>
      <c r="AF36" s="8"/>
      <c r="AG36" s="8"/>
      <c r="AH36" s="57"/>
      <c r="AI36" s="55"/>
      <c r="AJ36" s="8"/>
      <c r="AK36" s="8"/>
    </row>
    <row r="37" spans="2:37" ht="14.25">
      <c r="B37" s="85"/>
      <c r="C37" s="19" t="s">
        <v>225</v>
      </c>
      <c r="D37" s="146">
        <v>200</v>
      </c>
      <c r="E37" s="147"/>
      <c r="F37" s="103"/>
      <c r="G37" s="103"/>
      <c r="J37" s="8"/>
      <c r="K37" s="8"/>
      <c r="L37" s="8"/>
      <c r="M37" s="57"/>
      <c r="N37" s="55"/>
      <c r="O37" s="8"/>
      <c r="P37" s="8"/>
      <c r="Q37" s="8"/>
      <c r="R37" s="8"/>
      <c r="S37" s="8"/>
      <c r="T37" s="57"/>
      <c r="U37" s="55"/>
      <c r="V37" s="8"/>
      <c r="W37" s="8"/>
      <c r="X37" s="8"/>
      <c r="Y37" s="8"/>
      <c r="Z37" s="8"/>
      <c r="AA37" s="57"/>
      <c r="AB37" s="55"/>
      <c r="AC37" s="8"/>
      <c r="AD37" s="8"/>
      <c r="AE37" s="8"/>
      <c r="AF37" s="8"/>
      <c r="AG37" s="8"/>
      <c r="AH37" s="57"/>
      <c r="AI37" s="55"/>
      <c r="AJ37" s="8"/>
      <c r="AK37" s="8"/>
    </row>
    <row r="38" spans="2:37" ht="14.25">
      <c r="B38" s="85"/>
      <c r="C38" s="17"/>
      <c r="D38" s="114"/>
      <c r="E38" s="103"/>
      <c r="F38" s="103"/>
      <c r="G38" s="103"/>
      <c r="J38" s="8"/>
      <c r="K38" s="8"/>
      <c r="L38" s="8"/>
      <c r="M38" s="8"/>
      <c r="N38" s="55"/>
      <c r="O38" s="8"/>
      <c r="P38" s="8"/>
      <c r="Q38" s="8"/>
      <c r="R38" s="8"/>
      <c r="S38" s="8"/>
      <c r="T38" s="8"/>
      <c r="U38" s="55"/>
      <c r="V38" s="8"/>
      <c r="W38" s="8"/>
      <c r="X38" s="8"/>
      <c r="Y38" s="8"/>
      <c r="Z38" s="8"/>
      <c r="AA38" s="8"/>
      <c r="AB38" s="55"/>
      <c r="AC38" s="8"/>
      <c r="AD38" s="8"/>
      <c r="AE38" s="8"/>
      <c r="AF38" s="8"/>
      <c r="AG38" s="8"/>
      <c r="AH38" s="8"/>
      <c r="AI38" s="55"/>
      <c r="AJ38" s="8"/>
      <c r="AK38" s="8"/>
    </row>
    <row r="39" spans="1:37" ht="14.25">
      <c r="A39" t="s">
        <v>245</v>
      </c>
      <c r="B39" s="85" t="s">
        <v>84</v>
      </c>
      <c r="C39" s="17" t="s">
        <v>85</v>
      </c>
      <c r="D39" s="113">
        <v>175</v>
      </c>
      <c r="E39" s="103"/>
      <c r="F39" s="103"/>
      <c r="G39" s="103"/>
      <c r="J39" s="8"/>
      <c r="K39" s="8"/>
      <c r="L39" s="8"/>
      <c r="M39" s="8"/>
      <c r="N39" s="55"/>
      <c r="O39" s="8"/>
      <c r="P39" s="8"/>
      <c r="Q39" s="8"/>
      <c r="R39" s="8"/>
      <c r="S39" s="8"/>
      <c r="T39" s="8"/>
      <c r="U39" s="55"/>
      <c r="V39" s="8"/>
      <c r="W39" s="8"/>
      <c r="X39" s="8"/>
      <c r="Y39" s="8"/>
      <c r="Z39" s="8"/>
      <c r="AA39" s="8"/>
      <c r="AB39" s="55"/>
      <c r="AC39" s="8"/>
      <c r="AD39" s="8"/>
      <c r="AE39" s="8"/>
      <c r="AF39" s="8"/>
      <c r="AG39" s="8"/>
      <c r="AH39" s="8"/>
      <c r="AI39" s="55"/>
      <c r="AJ39" s="8"/>
      <c r="AK39" s="8"/>
    </row>
    <row r="40" spans="1:37" ht="14.25">
      <c r="A40" s="19"/>
      <c r="B40" s="88"/>
      <c r="C40" s="17" t="s">
        <v>379</v>
      </c>
      <c r="D40" s="113">
        <v>105</v>
      </c>
      <c r="E40" s="148"/>
      <c r="F40" s="19"/>
      <c r="G40" s="19"/>
      <c r="J40" s="8"/>
      <c r="K40" s="54"/>
      <c r="L40" s="55"/>
      <c r="M40" s="8"/>
      <c r="N40" s="55"/>
      <c r="O40" s="56"/>
      <c r="P40" s="56"/>
      <c r="Q40" s="8"/>
      <c r="R40" s="54"/>
      <c r="S40" s="55"/>
      <c r="T40" s="8"/>
      <c r="U40" s="55"/>
      <c r="V40" s="56"/>
      <c r="W40" s="56"/>
      <c r="X40" s="8"/>
      <c r="Y40" s="54"/>
      <c r="Z40" s="55"/>
      <c r="AA40" s="8"/>
      <c r="AB40" s="55"/>
      <c r="AC40" s="56"/>
      <c r="AD40" s="56"/>
      <c r="AE40" s="8"/>
      <c r="AF40" s="54"/>
      <c r="AG40" s="55"/>
      <c r="AH40" s="8"/>
      <c r="AI40" s="55"/>
      <c r="AJ40" s="56"/>
      <c r="AK40" s="56"/>
    </row>
    <row r="41" spans="1:37" ht="14.25">
      <c r="A41" s="19"/>
      <c r="B41" s="17"/>
      <c r="C41" s="17"/>
      <c r="D41" s="17"/>
      <c r="E41" s="17"/>
      <c r="F41" s="17"/>
      <c r="G41" s="17"/>
      <c r="J41" s="8"/>
      <c r="K41" s="54"/>
      <c r="L41" s="55"/>
      <c r="M41" s="8"/>
      <c r="N41" s="55"/>
      <c r="O41" s="56"/>
      <c r="P41" s="56"/>
      <c r="Q41" s="8"/>
      <c r="R41" s="54"/>
      <c r="S41" s="55"/>
      <c r="T41" s="8"/>
      <c r="U41" s="55"/>
      <c r="V41" s="56"/>
      <c r="W41" s="56"/>
      <c r="X41" s="8"/>
      <c r="Y41" s="54"/>
      <c r="Z41" s="55"/>
      <c r="AA41" s="8"/>
      <c r="AB41" s="55"/>
      <c r="AC41" s="56"/>
      <c r="AD41" s="56"/>
      <c r="AE41" s="8"/>
      <c r="AF41" s="54"/>
      <c r="AG41" s="55"/>
      <c r="AH41" s="8"/>
      <c r="AI41" s="55"/>
      <c r="AJ41" s="56"/>
      <c r="AK41" s="56"/>
    </row>
    <row r="42" spans="1:37" ht="21.75" customHeight="1">
      <c r="A42" s="18"/>
      <c r="B42" s="17"/>
      <c r="C42" s="17"/>
      <c r="D42" s="17"/>
      <c r="E42" s="17"/>
      <c r="F42" s="17"/>
      <c r="G42" s="17"/>
      <c r="H42" s="138"/>
      <c r="J42" s="139" t="s">
        <v>223</v>
      </c>
      <c r="K42" s="54"/>
      <c r="L42" s="55"/>
      <c r="M42" s="8"/>
      <c r="N42" s="55"/>
      <c r="O42" s="56"/>
      <c r="P42" s="56"/>
      <c r="Q42" s="8"/>
      <c r="R42" s="54"/>
      <c r="S42" s="55"/>
      <c r="T42" s="8"/>
      <c r="U42" s="55"/>
      <c r="V42" s="56"/>
      <c r="W42" s="56"/>
      <c r="X42" s="8"/>
      <c r="Y42" s="54"/>
      <c r="Z42" s="55"/>
      <c r="AA42" s="8"/>
      <c r="AB42" s="55"/>
      <c r="AC42" s="56"/>
      <c r="AD42" s="56"/>
      <c r="AE42" s="8"/>
      <c r="AF42" s="54"/>
      <c r="AG42" s="55"/>
      <c r="AH42" s="8"/>
      <c r="AI42" s="55"/>
      <c r="AJ42" s="56"/>
      <c r="AK42" s="56"/>
    </row>
    <row r="43" spans="1:37" ht="14.25">
      <c r="A43" s="18" t="s">
        <v>142</v>
      </c>
      <c r="B43" s="110" t="s">
        <v>228</v>
      </c>
      <c r="C43" s="111" t="s">
        <v>157</v>
      </c>
      <c r="D43" s="108" t="s">
        <v>226</v>
      </c>
      <c r="E43" s="108" t="s">
        <v>141</v>
      </c>
      <c r="F43" s="108" t="s">
        <v>227</v>
      </c>
      <c r="G43" s="109" t="s">
        <v>58</v>
      </c>
      <c r="J43" s="8"/>
      <c r="K43" s="54"/>
      <c r="L43" s="55"/>
      <c r="M43" s="8"/>
      <c r="N43" s="55"/>
      <c r="O43" s="56"/>
      <c r="P43" s="56"/>
      <c r="Q43" s="8"/>
      <c r="R43" s="54"/>
      <c r="S43" s="55"/>
      <c r="T43" s="8"/>
      <c r="U43" s="55"/>
      <c r="V43" s="56"/>
      <c r="W43" s="56"/>
      <c r="X43" s="8"/>
      <c r="Y43" s="54"/>
      <c r="Z43" s="55"/>
      <c r="AA43" s="8"/>
      <c r="AB43" s="55"/>
      <c r="AC43" s="56"/>
      <c r="AD43" s="56"/>
      <c r="AE43" s="8"/>
      <c r="AF43" s="54"/>
      <c r="AG43" s="55"/>
      <c r="AH43" s="8"/>
      <c r="AI43" s="55"/>
      <c r="AJ43" s="56"/>
      <c r="AK43" s="56"/>
    </row>
    <row r="44" spans="1:37" ht="14.25">
      <c r="A44" t="s">
        <v>144</v>
      </c>
      <c r="B44" s="85" t="s">
        <v>306</v>
      </c>
      <c r="C44" s="17" t="s">
        <v>307</v>
      </c>
      <c r="D44" s="77">
        <v>20</v>
      </c>
      <c r="E44" s="77">
        <v>20</v>
      </c>
      <c r="F44" s="77">
        <v>15</v>
      </c>
      <c r="G44" s="86">
        <v>15</v>
      </c>
      <c r="J44" s="8"/>
      <c r="K44" s="54"/>
      <c r="L44" s="55"/>
      <c r="M44" s="8"/>
      <c r="N44" s="55"/>
      <c r="O44" s="56"/>
      <c r="P44" s="56"/>
      <c r="Q44" s="8"/>
      <c r="R44" s="54"/>
      <c r="S44" s="55"/>
      <c r="T44" s="8"/>
      <c r="U44" s="55"/>
      <c r="V44" s="56"/>
      <c r="W44" s="56"/>
      <c r="X44" s="8"/>
      <c r="Y44" s="54"/>
      <c r="Z44" s="55"/>
      <c r="AA44" s="8"/>
      <c r="AB44" s="55"/>
      <c r="AC44" s="56"/>
      <c r="AD44" s="56"/>
      <c r="AE44" s="8"/>
      <c r="AF44" s="54"/>
      <c r="AG44" s="55"/>
      <c r="AH44" s="8"/>
      <c r="AI44" s="55"/>
      <c r="AJ44" s="56"/>
      <c r="AK44" s="56"/>
    </row>
    <row r="45" spans="2:37" ht="14.25">
      <c r="B45" s="85"/>
      <c r="C45" s="17" t="s">
        <v>202</v>
      </c>
      <c r="D45" s="135">
        <v>9999999999999</v>
      </c>
      <c r="E45" s="77">
        <v>20</v>
      </c>
      <c r="F45" s="77">
        <v>20</v>
      </c>
      <c r="G45" s="86">
        <v>15</v>
      </c>
      <c r="J45" s="8"/>
      <c r="K45" s="54"/>
      <c r="L45" s="55"/>
      <c r="M45" s="8"/>
      <c r="N45" s="55"/>
      <c r="O45" s="56"/>
      <c r="P45" s="56"/>
      <c r="Q45" s="8"/>
      <c r="R45" s="54"/>
      <c r="S45" s="55"/>
      <c r="T45" s="8"/>
      <c r="U45" s="55"/>
      <c r="V45" s="56"/>
      <c r="W45" s="56"/>
      <c r="X45" s="8"/>
      <c r="Y45" s="54"/>
      <c r="Z45" s="55"/>
      <c r="AA45" s="8"/>
      <c r="AB45" s="55"/>
      <c r="AC45" s="56"/>
      <c r="AD45" s="56"/>
      <c r="AE45" s="8"/>
      <c r="AF45" s="54"/>
      <c r="AG45" s="55"/>
      <c r="AH45" s="8"/>
      <c r="AI45" s="55"/>
      <c r="AJ45" s="56"/>
      <c r="AK45" s="56"/>
    </row>
    <row r="46" spans="2:37" ht="14.25">
      <c r="B46" s="85"/>
      <c r="C46" s="17" t="s">
        <v>203</v>
      </c>
      <c r="D46" s="77">
        <v>10</v>
      </c>
      <c r="E46" s="77">
        <v>10</v>
      </c>
      <c r="F46" s="77">
        <v>10</v>
      </c>
      <c r="G46" s="86">
        <v>10</v>
      </c>
      <c r="J46" s="8"/>
      <c r="K46" s="54"/>
      <c r="L46" s="55"/>
      <c r="M46" s="8"/>
      <c r="N46" s="55"/>
      <c r="O46" s="56"/>
      <c r="P46" s="56"/>
      <c r="Q46" s="8"/>
      <c r="R46" s="54"/>
      <c r="S46" s="55"/>
      <c r="T46" s="8"/>
      <c r="U46" s="55"/>
      <c r="V46" s="56"/>
      <c r="W46" s="56"/>
      <c r="X46" s="8"/>
      <c r="Y46" s="54"/>
      <c r="Z46" s="55"/>
      <c r="AA46" s="8"/>
      <c r="AB46" s="55"/>
      <c r="AC46" s="56"/>
      <c r="AD46" s="56"/>
      <c r="AE46" s="8"/>
      <c r="AF46" s="54"/>
      <c r="AG46" s="55"/>
      <c r="AH46" s="8"/>
      <c r="AI46" s="55"/>
      <c r="AJ46" s="56"/>
      <c r="AK46" s="56"/>
    </row>
    <row r="47" spans="2:37" ht="14.25">
      <c r="B47" s="85"/>
      <c r="C47" s="17"/>
      <c r="D47" s="78"/>
      <c r="E47" s="78"/>
      <c r="F47" s="78"/>
      <c r="G47" s="87"/>
      <c r="J47" s="8"/>
      <c r="K47" s="54"/>
      <c r="L47" s="55"/>
      <c r="M47" s="8"/>
      <c r="N47" s="55"/>
      <c r="O47" s="56"/>
      <c r="P47" s="56"/>
      <c r="Q47" s="8"/>
      <c r="R47" s="54"/>
      <c r="S47" s="55"/>
      <c r="T47" s="8"/>
      <c r="U47" s="55"/>
      <c r="V47" s="56"/>
      <c r="W47" s="56"/>
      <c r="X47" s="8"/>
      <c r="Y47" s="54"/>
      <c r="Z47" s="55"/>
      <c r="AA47" s="8"/>
      <c r="AB47" s="55"/>
      <c r="AC47" s="56"/>
      <c r="AD47" s="56"/>
      <c r="AE47" s="8"/>
      <c r="AF47" s="54"/>
      <c r="AG47" s="55"/>
      <c r="AH47" s="8"/>
      <c r="AI47" s="55"/>
      <c r="AJ47" s="56"/>
      <c r="AK47" s="56"/>
    </row>
    <row r="48" spans="1:37" ht="14.25">
      <c r="A48" t="s">
        <v>116</v>
      </c>
      <c r="B48" s="85" t="s">
        <v>204</v>
      </c>
      <c r="C48" s="17" t="s">
        <v>205</v>
      </c>
      <c r="D48" s="77">
        <v>15</v>
      </c>
      <c r="E48" s="77">
        <v>15</v>
      </c>
      <c r="F48" s="77">
        <v>15</v>
      </c>
      <c r="G48" s="86">
        <v>15</v>
      </c>
      <c r="J48" s="8"/>
      <c r="K48" s="54"/>
      <c r="L48" s="55"/>
      <c r="M48" s="8"/>
      <c r="N48" s="55"/>
      <c r="O48" s="56"/>
      <c r="P48" s="56"/>
      <c r="Q48" s="8"/>
      <c r="R48" s="54"/>
      <c r="S48" s="55"/>
      <c r="T48" s="8"/>
      <c r="U48" s="55"/>
      <c r="V48" s="56"/>
      <c r="W48" s="56"/>
      <c r="X48" s="8"/>
      <c r="Y48" s="54"/>
      <c r="Z48" s="55"/>
      <c r="AA48" s="8"/>
      <c r="AB48" s="55"/>
      <c r="AC48" s="56"/>
      <c r="AD48" s="56"/>
      <c r="AE48" s="8"/>
      <c r="AF48" s="54"/>
      <c r="AG48" s="55"/>
      <c r="AH48" s="8"/>
      <c r="AI48" s="55"/>
      <c r="AJ48" s="56"/>
      <c r="AK48" s="56"/>
    </row>
    <row r="49" spans="2:37" ht="14.25">
      <c r="B49" s="85"/>
      <c r="C49" s="17" t="s">
        <v>55</v>
      </c>
      <c r="D49" s="77">
        <v>15</v>
      </c>
      <c r="E49" s="77">
        <v>15</v>
      </c>
      <c r="F49" s="77">
        <v>10</v>
      </c>
      <c r="G49" s="86">
        <v>10</v>
      </c>
      <c r="J49" s="8"/>
      <c r="K49" s="54"/>
      <c r="L49" s="55"/>
      <c r="M49" s="8"/>
      <c r="N49" s="55"/>
      <c r="O49" s="56"/>
      <c r="P49" s="56"/>
      <c r="Q49" s="8"/>
      <c r="R49" s="54"/>
      <c r="S49" s="55"/>
      <c r="T49" s="8"/>
      <c r="U49" s="55"/>
      <c r="V49" s="56"/>
      <c r="W49" s="56"/>
      <c r="X49" s="8"/>
      <c r="Y49" s="54"/>
      <c r="Z49" s="55"/>
      <c r="AA49" s="8"/>
      <c r="AB49" s="55"/>
      <c r="AC49" s="56"/>
      <c r="AD49" s="56"/>
      <c r="AE49" s="8"/>
      <c r="AF49" s="54"/>
      <c r="AG49" s="55"/>
      <c r="AH49" s="8"/>
      <c r="AI49" s="55"/>
      <c r="AJ49" s="56"/>
      <c r="AK49" s="56"/>
    </row>
    <row r="50" spans="2:37" ht="14.25">
      <c r="B50" s="85"/>
      <c r="C50" s="17" t="s">
        <v>349</v>
      </c>
      <c r="D50" s="77">
        <v>20</v>
      </c>
      <c r="E50" s="77">
        <v>20</v>
      </c>
      <c r="F50" s="77">
        <v>20</v>
      </c>
      <c r="G50" s="86">
        <v>15</v>
      </c>
      <c r="J50" s="8"/>
      <c r="K50" s="54"/>
      <c r="L50" s="55"/>
      <c r="M50" s="8"/>
      <c r="N50" s="55"/>
      <c r="O50" s="56"/>
      <c r="P50" s="56"/>
      <c r="Q50" s="8"/>
      <c r="R50" s="54"/>
      <c r="S50" s="55"/>
      <c r="T50" s="8"/>
      <c r="U50" s="55"/>
      <c r="V50" s="56"/>
      <c r="W50" s="56"/>
      <c r="X50" s="8"/>
      <c r="Y50" s="54"/>
      <c r="Z50" s="55"/>
      <c r="AA50" s="8"/>
      <c r="AB50" s="55"/>
      <c r="AC50" s="56"/>
      <c r="AD50" s="56"/>
      <c r="AE50" s="8"/>
      <c r="AF50" s="54"/>
      <c r="AG50" s="55"/>
      <c r="AH50" s="8"/>
      <c r="AI50" s="55"/>
      <c r="AJ50" s="56"/>
      <c r="AK50" s="56"/>
    </row>
    <row r="51" spans="2:37" ht="14.25">
      <c r="B51" s="85"/>
      <c r="C51" s="17"/>
      <c r="D51" s="78" t="s">
        <v>86</v>
      </c>
      <c r="E51" s="78"/>
      <c r="F51" s="78"/>
      <c r="G51" s="87"/>
      <c r="J51" s="8"/>
      <c r="K51" s="54"/>
      <c r="L51" s="55"/>
      <c r="M51" s="8"/>
      <c r="N51" s="55"/>
      <c r="O51" s="56"/>
      <c r="P51" s="56"/>
      <c r="Q51" s="8"/>
      <c r="R51" s="54"/>
      <c r="S51" s="55"/>
      <c r="T51" s="8"/>
      <c r="U51" s="55"/>
      <c r="V51" s="56"/>
      <c r="W51" s="56"/>
      <c r="X51" s="8"/>
      <c r="Y51" s="54"/>
      <c r="Z51" s="55"/>
      <c r="AA51" s="8"/>
      <c r="AB51" s="55"/>
      <c r="AC51" s="56"/>
      <c r="AD51" s="56"/>
      <c r="AE51" s="8"/>
      <c r="AF51" s="54"/>
      <c r="AG51" s="55"/>
      <c r="AH51" s="8"/>
      <c r="AI51" s="55"/>
      <c r="AJ51" s="56"/>
      <c r="AK51" s="56"/>
    </row>
    <row r="52" spans="1:37" ht="14.25">
      <c r="A52" t="s">
        <v>245</v>
      </c>
      <c r="B52" s="85" t="s">
        <v>350</v>
      </c>
      <c r="C52" s="17" t="s">
        <v>378</v>
      </c>
      <c r="D52" s="77">
        <v>20</v>
      </c>
      <c r="E52" s="135">
        <v>9999999999999</v>
      </c>
      <c r="F52" s="77">
        <v>20</v>
      </c>
      <c r="G52" s="86">
        <v>10</v>
      </c>
      <c r="J52" s="8"/>
      <c r="K52" s="54"/>
      <c r="L52" s="55"/>
      <c r="M52" s="8"/>
      <c r="N52" s="55"/>
      <c r="O52" s="56"/>
      <c r="P52" s="56"/>
      <c r="Q52" s="8"/>
      <c r="R52" s="54"/>
      <c r="S52" s="55"/>
      <c r="T52" s="8"/>
      <c r="U52" s="55"/>
      <c r="V52" s="56"/>
      <c r="W52" s="56"/>
      <c r="X52" s="8"/>
      <c r="Y52" s="54"/>
      <c r="Z52" s="55"/>
      <c r="AA52" s="8"/>
      <c r="AB52" s="55"/>
      <c r="AC52" s="56"/>
      <c r="AD52" s="56"/>
      <c r="AE52" s="8"/>
      <c r="AF52" s="54"/>
      <c r="AG52" s="55"/>
      <c r="AH52" s="8"/>
      <c r="AI52" s="55"/>
      <c r="AJ52" s="56"/>
      <c r="AK52" s="56"/>
    </row>
    <row r="53" spans="2:37" ht="14.25">
      <c r="B53" s="85"/>
      <c r="C53" s="17"/>
      <c r="D53" s="17"/>
      <c r="E53" s="17"/>
      <c r="F53" s="17"/>
      <c r="G53" s="98"/>
      <c r="J53" s="8"/>
      <c r="K53" s="54"/>
      <c r="L53" s="55"/>
      <c r="M53" s="8"/>
      <c r="N53" s="55"/>
      <c r="O53" s="56"/>
      <c r="P53" s="56"/>
      <c r="Q53" s="8"/>
      <c r="R53" s="54"/>
      <c r="S53" s="55"/>
      <c r="T53" s="8"/>
      <c r="U53" s="55"/>
      <c r="V53" s="56"/>
      <c r="W53" s="56"/>
      <c r="X53" s="8"/>
      <c r="Y53" s="54"/>
      <c r="Z53" s="55"/>
      <c r="AA53" s="8"/>
      <c r="AB53" s="55"/>
      <c r="AC53" s="56"/>
      <c r="AD53" s="56"/>
      <c r="AE53" s="8"/>
      <c r="AF53" s="54"/>
      <c r="AG53" s="55"/>
      <c r="AH53" s="8"/>
      <c r="AI53" s="55"/>
      <c r="AJ53" s="56"/>
      <c r="AK53" s="56"/>
    </row>
    <row r="54" spans="2:37" ht="14.25">
      <c r="B54" s="85"/>
      <c r="C54" s="17"/>
      <c r="D54" s="78"/>
      <c r="E54" s="78"/>
      <c r="F54" s="78"/>
      <c r="G54" s="87"/>
      <c r="J54" s="8"/>
      <c r="K54" s="54"/>
      <c r="L54" s="55"/>
      <c r="M54" s="8"/>
      <c r="N54" s="55"/>
      <c r="O54" s="56"/>
      <c r="P54" s="56"/>
      <c r="Q54" s="8"/>
      <c r="R54" s="54"/>
      <c r="S54" s="55"/>
      <c r="T54" s="8"/>
      <c r="U54" s="55"/>
      <c r="V54" s="56"/>
      <c r="W54" s="56"/>
      <c r="X54" s="8"/>
      <c r="Y54" s="54"/>
      <c r="Z54" s="55"/>
      <c r="AA54" s="8"/>
      <c r="AB54" s="55"/>
      <c r="AC54" s="56"/>
      <c r="AD54" s="56"/>
      <c r="AE54" s="8"/>
      <c r="AF54" s="54"/>
      <c r="AG54" s="55"/>
      <c r="AH54" s="8"/>
      <c r="AI54" s="55"/>
      <c r="AJ54" s="56"/>
      <c r="AK54" s="56"/>
    </row>
    <row r="55" spans="1:37" ht="14.25">
      <c r="A55" t="s">
        <v>114</v>
      </c>
      <c r="B55" s="85" t="s">
        <v>380</v>
      </c>
      <c r="C55" s="17" t="s">
        <v>381</v>
      </c>
      <c r="D55" s="135">
        <v>9999999999999</v>
      </c>
      <c r="E55" s="77">
        <v>30</v>
      </c>
      <c r="F55" s="77">
        <v>20</v>
      </c>
      <c r="G55" s="86">
        <v>15</v>
      </c>
      <c r="J55" s="8"/>
      <c r="K55" s="54"/>
      <c r="L55" s="55"/>
      <c r="M55" s="8"/>
      <c r="N55" s="55"/>
      <c r="O55" s="56"/>
      <c r="P55" s="56"/>
      <c r="Q55" s="8"/>
      <c r="R55" s="54"/>
      <c r="S55" s="55"/>
      <c r="T55" s="8"/>
      <c r="U55" s="55"/>
      <c r="V55" s="56"/>
      <c r="W55" s="56"/>
      <c r="X55" s="8"/>
      <c r="Y55" s="54"/>
      <c r="Z55" s="55"/>
      <c r="AA55" s="8"/>
      <c r="AB55" s="55"/>
      <c r="AC55" s="56"/>
      <c r="AD55" s="56"/>
      <c r="AE55" s="8"/>
      <c r="AF55" s="54"/>
      <c r="AG55" s="55"/>
      <c r="AH55" s="8"/>
      <c r="AI55" s="55"/>
      <c r="AJ55" s="56"/>
      <c r="AK55" s="56"/>
    </row>
    <row r="56" spans="2:37" ht="14.25">
      <c r="B56" s="85"/>
      <c r="C56" s="17" t="s">
        <v>382</v>
      </c>
      <c r="D56" s="135">
        <v>9999999999999</v>
      </c>
      <c r="E56" s="135">
        <v>9999999999999</v>
      </c>
      <c r="F56" s="135">
        <v>9999999999999</v>
      </c>
      <c r="G56" s="86">
        <v>60</v>
      </c>
      <c r="J56" s="8"/>
      <c r="K56" s="54"/>
      <c r="L56" s="55"/>
      <c r="M56" s="8"/>
      <c r="N56" s="55"/>
      <c r="O56" s="56"/>
      <c r="P56" s="56"/>
      <c r="Q56" s="8"/>
      <c r="R56" s="54"/>
      <c r="S56" s="55"/>
      <c r="T56" s="8"/>
      <c r="U56" s="55"/>
      <c r="V56" s="56"/>
      <c r="W56" s="56"/>
      <c r="X56" s="8"/>
      <c r="Y56" s="54"/>
      <c r="Z56" s="55"/>
      <c r="AA56" s="8"/>
      <c r="AB56" s="55"/>
      <c r="AC56" s="56"/>
      <c r="AD56" s="56"/>
      <c r="AE56" s="8"/>
      <c r="AF56" s="54"/>
      <c r="AG56" s="55"/>
      <c r="AH56" s="8"/>
      <c r="AI56" s="55"/>
      <c r="AJ56" s="56"/>
      <c r="AK56" s="56"/>
    </row>
    <row r="57" spans="2:37" ht="14.25">
      <c r="B57" s="85"/>
      <c r="C57" s="17" t="s">
        <v>383</v>
      </c>
      <c r="D57" s="135">
        <v>9999999999999</v>
      </c>
      <c r="E57" s="77">
        <v>30</v>
      </c>
      <c r="F57" s="77">
        <v>30</v>
      </c>
      <c r="G57" s="86">
        <v>20</v>
      </c>
      <c r="J57" s="8"/>
      <c r="K57" s="54"/>
      <c r="L57" s="55"/>
      <c r="M57" s="8"/>
      <c r="N57" s="55"/>
      <c r="O57" s="56"/>
      <c r="P57" s="56"/>
      <c r="Q57" s="8"/>
      <c r="R57" s="54"/>
      <c r="S57" s="55"/>
      <c r="T57" s="8"/>
      <c r="U57" s="55"/>
      <c r="V57" s="56"/>
      <c r="W57" s="56"/>
      <c r="X57" s="8"/>
      <c r="Y57" s="54"/>
      <c r="Z57" s="55"/>
      <c r="AA57" s="8"/>
      <c r="AB57" s="55"/>
      <c r="AC57" s="56"/>
      <c r="AD57" s="56"/>
      <c r="AE57" s="8"/>
      <c r="AF57" s="54"/>
      <c r="AG57" s="55"/>
      <c r="AH57" s="8"/>
      <c r="AI57" s="55"/>
      <c r="AJ57" s="56"/>
      <c r="AK57" s="56"/>
    </row>
    <row r="58" spans="2:37" ht="14.25">
      <c r="B58" s="85"/>
      <c r="C58" s="19" t="s">
        <v>225</v>
      </c>
      <c r="D58" s="135">
        <v>9999999999999</v>
      </c>
      <c r="E58" s="135">
        <v>9999999999999</v>
      </c>
      <c r="F58" s="135">
        <v>9999999999999</v>
      </c>
      <c r="G58" s="86">
        <v>40</v>
      </c>
      <c r="H58" s="103"/>
      <c r="J58" s="8"/>
      <c r="K58" s="54"/>
      <c r="L58" s="55"/>
      <c r="M58" s="8"/>
      <c r="N58" s="55"/>
      <c r="O58" s="56"/>
      <c r="P58" s="56"/>
      <c r="Q58" s="8"/>
      <c r="R58" s="54"/>
      <c r="S58" s="55"/>
      <c r="T58" s="8"/>
      <c r="U58" s="55"/>
      <c r="V58" s="56"/>
      <c r="W58" s="56"/>
      <c r="X58" s="8"/>
      <c r="Y58" s="54"/>
      <c r="Z58" s="55"/>
      <c r="AA58" s="8"/>
      <c r="AB58" s="55"/>
      <c r="AC58" s="56"/>
      <c r="AD58" s="56"/>
      <c r="AE58" s="8"/>
      <c r="AF58" s="54"/>
      <c r="AG58" s="55"/>
      <c r="AH58" s="8"/>
      <c r="AI58" s="55"/>
      <c r="AJ58" s="56"/>
      <c r="AK58" s="56"/>
    </row>
    <row r="59" spans="2:37" ht="14.25">
      <c r="B59" s="85"/>
      <c r="C59" s="17"/>
      <c r="D59" s="90"/>
      <c r="E59" s="78"/>
      <c r="F59" s="78"/>
      <c r="G59" s="87"/>
      <c r="H59" s="103"/>
      <c r="J59" s="8"/>
      <c r="K59" s="54"/>
      <c r="L59" s="55"/>
      <c r="M59" s="8"/>
      <c r="N59" s="55"/>
      <c r="O59" s="56"/>
      <c r="P59" s="56"/>
      <c r="Q59" s="8"/>
      <c r="R59" s="54"/>
      <c r="S59" s="55"/>
      <c r="T59" s="8"/>
      <c r="U59" s="55"/>
      <c r="V59" s="56"/>
      <c r="W59" s="56"/>
      <c r="X59" s="8"/>
      <c r="Y59" s="54"/>
      <c r="Z59" s="55"/>
      <c r="AA59" s="8"/>
      <c r="AB59" s="55"/>
      <c r="AC59" s="56"/>
      <c r="AD59" s="56"/>
      <c r="AE59" s="8"/>
      <c r="AF59" s="54"/>
      <c r="AG59" s="55"/>
      <c r="AH59" s="8"/>
      <c r="AI59" s="55"/>
      <c r="AJ59" s="56"/>
      <c r="AK59" s="56"/>
    </row>
    <row r="60" spans="1:37" ht="14.25">
      <c r="A60" t="s">
        <v>245</v>
      </c>
      <c r="B60" s="85" t="s">
        <v>84</v>
      </c>
      <c r="C60" s="17" t="s">
        <v>85</v>
      </c>
      <c r="D60" s="135">
        <v>9999999999999</v>
      </c>
      <c r="E60" s="135">
        <v>9999999999999</v>
      </c>
      <c r="F60" s="135">
        <v>9999999999999</v>
      </c>
      <c r="G60" s="86">
        <v>60</v>
      </c>
      <c r="H60" s="103"/>
      <c r="J60" s="8"/>
      <c r="K60" s="54"/>
      <c r="L60" s="55"/>
      <c r="M60" s="8"/>
      <c r="N60" s="55"/>
      <c r="O60" s="56"/>
      <c r="P60" s="56"/>
      <c r="Q60" s="8"/>
      <c r="R60" s="54"/>
      <c r="S60" s="55"/>
      <c r="T60" s="8"/>
      <c r="U60" s="55"/>
      <c r="V60" s="56"/>
      <c r="W60" s="56"/>
      <c r="X60" s="8"/>
      <c r="Y60" s="54"/>
      <c r="Z60" s="55"/>
      <c r="AA60" s="8"/>
      <c r="AB60" s="55"/>
      <c r="AC60" s="56"/>
      <c r="AD60" s="56"/>
      <c r="AE60" s="8"/>
      <c r="AF60" s="54"/>
      <c r="AG60" s="55"/>
      <c r="AH60" s="8"/>
      <c r="AI60" s="55"/>
      <c r="AJ60" s="56"/>
      <c r="AK60" s="56"/>
    </row>
    <row r="61" spans="2:37" ht="14.25">
      <c r="B61" s="88"/>
      <c r="C61" s="48" t="s">
        <v>379</v>
      </c>
      <c r="D61" s="150">
        <v>9999999999999</v>
      </c>
      <c r="E61" s="150">
        <v>9999999999999</v>
      </c>
      <c r="F61" s="150">
        <v>9999999999999</v>
      </c>
      <c r="G61" s="91">
        <v>30</v>
      </c>
      <c r="H61" s="19"/>
      <c r="J61" s="8"/>
      <c r="K61" s="54"/>
      <c r="L61" s="55"/>
      <c r="M61" s="8"/>
      <c r="N61" s="55"/>
      <c r="O61" s="56"/>
      <c r="P61" s="56"/>
      <c r="Q61" s="8"/>
      <c r="R61" s="54"/>
      <c r="S61" s="55"/>
      <c r="T61" s="8"/>
      <c r="U61" s="55"/>
      <c r="V61" s="56"/>
      <c r="W61" s="56"/>
      <c r="X61" s="8"/>
      <c r="Y61" s="54"/>
      <c r="Z61" s="55"/>
      <c r="AA61" s="8"/>
      <c r="AB61" s="55"/>
      <c r="AC61" s="56"/>
      <c r="AD61" s="56"/>
      <c r="AE61" s="8"/>
      <c r="AF61" s="54"/>
      <c r="AG61" s="55"/>
      <c r="AH61" s="8"/>
      <c r="AI61" s="55"/>
      <c r="AJ61" s="56"/>
      <c r="AK61" s="56"/>
    </row>
    <row r="62" spans="1:37" ht="14.25">
      <c r="A62" s="19"/>
      <c r="B62" s="17"/>
      <c r="C62" s="17"/>
      <c r="D62" s="17"/>
      <c r="E62" s="17"/>
      <c r="F62" s="17"/>
      <c r="G62" s="17"/>
      <c r="J62" s="8"/>
      <c r="K62" s="54"/>
      <c r="L62" s="55"/>
      <c r="M62" s="8"/>
      <c r="N62" s="55"/>
      <c r="O62" s="56"/>
      <c r="P62" s="56"/>
      <c r="Q62" s="8"/>
      <c r="R62" s="54"/>
      <c r="S62" s="55"/>
      <c r="T62" s="8"/>
      <c r="U62" s="55"/>
      <c r="V62" s="56"/>
      <c r="W62" s="56"/>
      <c r="X62" s="8"/>
      <c r="Y62" s="54"/>
      <c r="Z62" s="55"/>
      <c r="AA62" s="8"/>
      <c r="AB62" s="55"/>
      <c r="AC62" s="56"/>
      <c r="AD62" s="56"/>
      <c r="AE62" s="8"/>
      <c r="AF62" s="54"/>
      <c r="AG62" s="55"/>
      <c r="AH62" s="8"/>
      <c r="AI62" s="55"/>
      <c r="AJ62" s="56"/>
      <c r="AK62" s="56"/>
    </row>
    <row r="63" spans="1:37" ht="14.25">
      <c r="A63" s="19"/>
      <c r="B63" s="17"/>
      <c r="C63" s="17"/>
      <c r="D63" s="17"/>
      <c r="E63" s="17"/>
      <c r="F63" s="17"/>
      <c r="G63" s="17"/>
      <c r="J63" s="8"/>
      <c r="K63" s="54"/>
      <c r="L63" s="55"/>
      <c r="M63" s="8"/>
      <c r="N63" s="55"/>
      <c r="O63" s="56"/>
      <c r="P63" s="56"/>
      <c r="Q63" s="8"/>
      <c r="R63" s="54"/>
      <c r="S63" s="55"/>
      <c r="T63" s="8"/>
      <c r="U63" s="55"/>
      <c r="V63" s="56"/>
      <c r="W63" s="56"/>
      <c r="X63" s="8"/>
      <c r="Y63" s="54"/>
      <c r="Z63" s="55"/>
      <c r="AA63" s="8"/>
      <c r="AB63" s="55"/>
      <c r="AC63" s="56"/>
      <c r="AD63" s="56"/>
      <c r="AE63" s="8"/>
      <c r="AF63" s="54"/>
      <c r="AG63" s="55"/>
      <c r="AH63" s="8"/>
      <c r="AI63" s="55"/>
      <c r="AJ63" s="56"/>
      <c r="AK63" s="56"/>
    </row>
    <row r="64" spans="1:37" ht="14.25">
      <c r="A64" s="19"/>
      <c r="B64" s="17"/>
      <c r="C64" s="17"/>
      <c r="D64" s="17"/>
      <c r="E64" s="17"/>
      <c r="F64" s="17"/>
      <c r="G64" s="17"/>
      <c r="J64" s="8"/>
      <c r="K64" s="54"/>
      <c r="L64" s="55"/>
      <c r="M64" s="8"/>
      <c r="N64" s="55"/>
      <c r="O64" s="56"/>
      <c r="P64" s="56"/>
      <c r="Q64" s="8"/>
      <c r="R64" s="54"/>
      <c r="S64" s="55"/>
      <c r="T64" s="8"/>
      <c r="U64" s="55"/>
      <c r="V64" s="56"/>
      <c r="W64" s="56"/>
      <c r="X64" s="8"/>
      <c r="Y64" s="54"/>
      <c r="Z64" s="55"/>
      <c r="AA64" s="8"/>
      <c r="AB64" s="55"/>
      <c r="AC64" s="56"/>
      <c r="AD64" s="56"/>
      <c r="AE64" s="8"/>
      <c r="AF64" s="54"/>
      <c r="AG64" s="55"/>
      <c r="AH64" s="8"/>
      <c r="AI64" s="55"/>
      <c r="AJ64" s="56"/>
      <c r="AK64" s="56"/>
    </row>
    <row r="65" spans="1:37" ht="14.25">
      <c r="A65" s="6" t="s">
        <v>103</v>
      </c>
      <c r="B65" s="6"/>
      <c r="D65" s="17"/>
      <c r="E65" s="17"/>
      <c r="F65" s="17"/>
      <c r="G65" s="17"/>
      <c r="J65" s="8"/>
      <c r="K65" s="54"/>
      <c r="L65" s="55"/>
      <c r="M65" s="8"/>
      <c r="N65" s="55"/>
      <c r="O65" s="56"/>
      <c r="P65" s="56"/>
      <c r="Q65" s="8"/>
      <c r="R65" s="54"/>
      <c r="S65" s="55"/>
      <c r="T65" s="8"/>
      <c r="U65" s="55"/>
      <c r="V65" s="56"/>
      <c r="W65" s="56"/>
      <c r="X65" s="8"/>
      <c r="Y65" s="54"/>
      <c r="Z65" s="55"/>
      <c r="AA65" s="8"/>
      <c r="AB65" s="55"/>
      <c r="AC65" s="56"/>
      <c r="AD65" s="56"/>
      <c r="AE65" s="8"/>
      <c r="AF65" s="54"/>
      <c r="AG65" s="55"/>
      <c r="AH65" s="8"/>
      <c r="AI65" s="55"/>
      <c r="AJ65" s="56"/>
      <c r="AK65" s="56"/>
    </row>
    <row r="66" spans="2:37" ht="14.25">
      <c r="B66" s="45" t="s">
        <v>104</v>
      </c>
      <c r="D66" s="17"/>
      <c r="E66" s="17"/>
      <c r="F66" s="17"/>
      <c r="G66" s="17"/>
      <c r="J66" s="8"/>
      <c r="K66" s="54"/>
      <c r="L66" s="55"/>
      <c r="M66" s="8"/>
      <c r="N66" s="55"/>
      <c r="O66" s="56"/>
      <c r="P66" s="56"/>
      <c r="Q66" s="8"/>
      <c r="R66" s="54"/>
      <c r="S66" s="55"/>
      <c r="T66" s="8"/>
      <c r="U66" s="55"/>
      <c r="V66" s="56"/>
      <c r="W66" s="56"/>
      <c r="X66" s="8"/>
      <c r="Y66" s="54"/>
      <c r="Z66" s="55"/>
      <c r="AA66" s="8"/>
      <c r="AB66" s="55"/>
      <c r="AC66" s="56"/>
      <c r="AD66" s="56"/>
      <c r="AE66" s="8"/>
      <c r="AF66" s="54"/>
      <c r="AG66" s="55"/>
      <c r="AH66" s="8"/>
      <c r="AI66" s="55"/>
      <c r="AJ66" s="56"/>
      <c r="AK66" s="56"/>
    </row>
    <row r="67" spans="2:37" ht="14.25">
      <c r="B67" t="s">
        <v>106</v>
      </c>
      <c r="D67" s="17"/>
      <c r="E67" s="17"/>
      <c r="F67" s="17"/>
      <c r="G67" s="17"/>
      <c r="J67" s="8"/>
      <c r="K67" s="54"/>
      <c r="L67" s="55"/>
      <c r="M67" s="8"/>
      <c r="N67" s="55"/>
      <c r="O67" s="56"/>
      <c r="P67" s="56"/>
      <c r="Q67" s="8"/>
      <c r="R67" s="54"/>
      <c r="S67" s="55"/>
      <c r="T67" s="8"/>
      <c r="U67" s="55"/>
      <c r="V67" s="56"/>
      <c r="W67" s="56"/>
      <c r="X67" s="8"/>
      <c r="Y67" s="54"/>
      <c r="Z67" s="55"/>
      <c r="AA67" s="8"/>
      <c r="AB67" s="55"/>
      <c r="AC67" s="56"/>
      <c r="AD67" s="56"/>
      <c r="AE67" s="8"/>
      <c r="AF67" s="54"/>
      <c r="AG67" s="55"/>
      <c r="AH67" s="8"/>
      <c r="AI67" s="55"/>
      <c r="AJ67" s="56"/>
      <c r="AK67" s="56"/>
    </row>
    <row r="68" spans="2:37" ht="14.25">
      <c r="B68" t="s">
        <v>280</v>
      </c>
      <c r="C68" s="41" t="e">
        <f>'3 Define Allied Practitioner(s)'!#REF!</f>
        <v>#REF!</v>
      </c>
      <c r="D68" s="17"/>
      <c r="E68" s="17"/>
      <c r="F68" s="17"/>
      <c r="G68" s="17"/>
      <c r="J68" s="8"/>
      <c r="K68" s="54"/>
      <c r="L68" s="55"/>
      <c r="M68" s="8"/>
      <c r="N68" s="55"/>
      <c r="O68" s="56"/>
      <c r="P68" s="56"/>
      <c r="Q68" s="8"/>
      <c r="R68" s="54"/>
      <c r="S68" s="55"/>
      <c r="T68" s="8"/>
      <c r="U68" s="55"/>
      <c r="V68" s="56"/>
      <c r="W68" s="56"/>
      <c r="X68" s="8"/>
      <c r="Y68" s="54"/>
      <c r="Z68" s="55"/>
      <c r="AA68" s="8"/>
      <c r="AB68" s="55"/>
      <c r="AC68" s="56"/>
      <c r="AD68" s="56"/>
      <c r="AE68" s="8"/>
      <c r="AF68" s="54"/>
      <c r="AG68" s="55"/>
      <c r="AH68" s="8"/>
      <c r="AI68" s="55"/>
      <c r="AJ68" s="56"/>
      <c r="AK68" s="56"/>
    </row>
    <row r="69" spans="2:37" ht="14.25">
      <c r="B69" t="s">
        <v>281</v>
      </c>
      <c r="C69" s="41" t="e">
        <f>'3 Define Allied Practitioner(s)'!#REF!</f>
        <v>#REF!</v>
      </c>
      <c r="D69" s="17"/>
      <c r="E69" s="17"/>
      <c r="F69" s="17"/>
      <c r="G69" s="17"/>
      <c r="J69" s="8"/>
      <c r="K69" s="54"/>
      <c r="L69" s="55"/>
      <c r="M69" s="8"/>
      <c r="N69" s="55"/>
      <c r="O69" s="56"/>
      <c r="P69" s="56"/>
      <c r="Q69" s="8"/>
      <c r="R69" s="54"/>
      <c r="S69" s="55"/>
      <c r="T69" s="8"/>
      <c r="U69" s="55"/>
      <c r="V69" s="56"/>
      <c r="W69" s="56"/>
      <c r="X69" s="8"/>
      <c r="Y69" s="54"/>
      <c r="Z69" s="55"/>
      <c r="AA69" s="8"/>
      <c r="AB69" s="55"/>
      <c r="AC69" s="56"/>
      <c r="AD69" s="56"/>
      <c r="AE69" s="8"/>
      <c r="AF69" s="54"/>
      <c r="AG69" s="55"/>
      <c r="AH69" s="8"/>
      <c r="AI69" s="55"/>
      <c r="AJ69" s="56"/>
      <c r="AK69" s="56"/>
    </row>
    <row r="70" spans="2:37" ht="14.25">
      <c r="B70" t="s">
        <v>282</v>
      </c>
      <c r="C70" s="41" t="e">
        <f>'3 Define Allied Practitioner(s)'!#REF!</f>
        <v>#REF!</v>
      </c>
      <c r="D70" s="17"/>
      <c r="E70" s="17"/>
      <c r="F70" s="17"/>
      <c r="G70" s="17"/>
      <c r="J70" s="8"/>
      <c r="K70" s="54"/>
      <c r="L70" s="55"/>
      <c r="M70" s="8"/>
      <c r="N70" s="55"/>
      <c r="O70" s="56"/>
      <c r="P70" s="56"/>
      <c r="Q70" s="8"/>
      <c r="R70" s="54"/>
      <c r="S70" s="55"/>
      <c r="T70" s="8"/>
      <c r="U70" s="55"/>
      <c r="V70" s="56"/>
      <c r="W70" s="56"/>
      <c r="X70" s="8"/>
      <c r="Y70" s="54"/>
      <c r="Z70" s="55"/>
      <c r="AA70" s="8"/>
      <c r="AB70" s="55"/>
      <c r="AC70" s="56"/>
      <c r="AD70" s="56"/>
      <c r="AE70" s="8"/>
      <c r="AF70" s="54"/>
      <c r="AG70" s="55"/>
      <c r="AH70" s="8"/>
      <c r="AI70" s="55"/>
      <c r="AJ70" s="56"/>
      <c r="AK70" s="56"/>
    </row>
    <row r="71" spans="2:37" ht="14.25">
      <c r="B71" t="s">
        <v>283</v>
      </c>
      <c r="C71" s="41" t="e">
        <f>'3 Define Allied Practitioner(s)'!#REF!</f>
        <v>#REF!</v>
      </c>
      <c r="D71" s="17"/>
      <c r="E71" s="17"/>
      <c r="F71" s="17"/>
      <c r="G71" s="17"/>
      <c r="J71" s="8"/>
      <c r="K71" s="54"/>
      <c r="L71" s="55"/>
      <c r="M71" s="8"/>
      <c r="N71" s="55"/>
      <c r="O71" s="56"/>
      <c r="P71" s="56"/>
      <c r="Q71" s="8"/>
      <c r="R71" s="54"/>
      <c r="S71" s="55"/>
      <c r="T71" s="8"/>
      <c r="U71" s="55"/>
      <c r="V71" s="56"/>
      <c r="W71" s="56"/>
      <c r="X71" s="8"/>
      <c r="Y71" s="54"/>
      <c r="Z71" s="55"/>
      <c r="AA71" s="8"/>
      <c r="AB71" s="55"/>
      <c r="AC71" s="56"/>
      <c r="AD71" s="56"/>
      <c r="AE71" s="8"/>
      <c r="AF71" s="54"/>
      <c r="AG71" s="55"/>
      <c r="AH71" s="8"/>
      <c r="AI71" s="55"/>
      <c r="AJ71" s="56"/>
      <c r="AK71" s="56"/>
    </row>
    <row r="72" spans="2:37" ht="14.25">
      <c r="B72" t="s">
        <v>244</v>
      </c>
      <c r="C72" t="s">
        <v>284</v>
      </c>
      <c r="D72" s="17"/>
      <c r="E72" s="17"/>
      <c r="F72" s="17"/>
      <c r="G72" s="17"/>
      <c r="J72" s="8"/>
      <c r="K72" s="54"/>
      <c r="L72" s="55"/>
      <c r="M72" s="8"/>
      <c r="N72" s="55"/>
      <c r="O72" s="56"/>
      <c r="P72" s="56"/>
      <c r="Q72" s="8"/>
      <c r="R72" s="54"/>
      <c r="S72" s="55"/>
      <c r="T72" s="8"/>
      <c r="U72" s="55"/>
      <c r="V72" s="56"/>
      <c r="W72" s="56"/>
      <c r="X72" s="8"/>
      <c r="Y72" s="54"/>
      <c r="Z72" s="55"/>
      <c r="AA72" s="8"/>
      <c r="AB72" s="55"/>
      <c r="AC72" s="56"/>
      <c r="AD72" s="56"/>
      <c r="AE72" s="8"/>
      <c r="AF72" s="54"/>
      <c r="AG72" s="55"/>
      <c r="AH72" s="8"/>
      <c r="AI72" s="55"/>
      <c r="AJ72" s="56"/>
      <c r="AK72" s="56"/>
    </row>
    <row r="73" spans="2:37" ht="14.25">
      <c r="B73" t="s">
        <v>245</v>
      </c>
      <c r="C73" t="s">
        <v>284</v>
      </c>
      <c r="D73" s="17"/>
      <c r="E73" s="17"/>
      <c r="F73" s="17"/>
      <c r="G73" s="17"/>
      <c r="J73" s="8"/>
      <c r="K73" s="54"/>
      <c r="L73" s="55"/>
      <c r="M73" s="8"/>
      <c r="N73" s="55"/>
      <c r="O73" s="56"/>
      <c r="P73" s="56"/>
      <c r="Q73" s="8"/>
      <c r="R73" s="54"/>
      <c r="S73" s="55"/>
      <c r="T73" s="8"/>
      <c r="U73" s="55"/>
      <c r="V73" s="56"/>
      <c r="W73" s="56"/>
      <c r="X73" s="8"/>
      <c r="Y73" s="54"/>
      <c r="Z73" s="55"/>
      <c r="AA73" s="8"/>
      <c r="AB73" s="55"/>
      <c r="AC73" s="56"/>
      <c r="AD73" s="56"/>
      <c r="AE73" s="8"/>
      <c r="AF73" s="54"/>
      <c r="AG73" s="55"/>
      <c r="AH73" s="8"/>
      <c r="AI73" s="55"/>
      <c r="AJ73" s="56"/>
      <c r="AK73" s="56"/>
    </row>
    <row r="74" spans="4:37" ht="14.25">
      <c r="D74" s="17"/>
      <c r="E74" s="17"/>
      <c r="F74" s="17"/>
      <c r="G74" s="17"/>
      <c r="J74" s="8"/>
      <c r="K74" s="54"/>
      <c r="L74" s="55"/>
      <c r="M74" s="8"/>
      <c r="N74" s="55"/>
      <c r="O74" s="56"/>
      <c r="P74" s="56"/>
      <c r="Q74" s="8"/>
      <c r="R74" s="54"/>
      <c r="S74" s="55"/>
      <c r="T74" s="8"/>
      <c r="U74" s="55"/>
      <c r="V74" s="56"/>
      <c r="W74" s="56"/>
      <c r="X74" s="8"/>
      <c r="Y74" s="54"/>
      <c r="Z74" s="55"/>
      <c r="AA74" s="8"/>
      <c r="AB74" s="55"/>
      <c r="AC74" s="56"/>
      <c r="AD74" s="56"/>
      <c r="AE74" s="8"/>
      <c r="AF74" s="54"/>
      <c r="AG74" s="55"/>
      <c r="AH74" s="8"/>
      <c r="AI74" s="55"/>
      <c r="AJ74" s="56"/>
      <c r="AK74" s="56"/>
    </row>
    <row r="75" spans="1:37" ht="14.25">
      <c r="A75" s="37"/>
      <c r="B75" s="45" t="s">
        <v>105</v>
      </c>
      <c r="C75" s="37"/>
      <c r="D75" s="17"/>
      <c r="E75" s="17"/>
      <c r="F75" s="17"/>
      <c r="G75" s="17"/>
      <c r="J75" s="8"/>
      <c r="K75" s="54"/>
      <c r="L75" s="55"/>
      <c r="M75" s="8"/>
      <c r="N75" s="55"/>
      <c r="O75" s="56"/>
      <c r="P75" s="56"/>
      <c r="Q75" s="8"/>
      <c r="R75" s="54"/>
      <c r="S75" s="55"/>
      <c r="T75" s="8"/>
      <c r="U75" s="55"/>
      <c r="V75" s="56"/>
      <c r="W75" s="56"/>
      <c r="X75" s="8"/>
      <c r="Y75" s="54"/>
      <c r="Z75" s="55"/>
      <c r="AA75" s="8"/>
      <c r="AB75" s="55"/>
      <c r="AC75" s="56"/>
      <c r="AD75" s="56"/>
      <c r="AE75" s="8"/>
      <c r="AF75" s="54"/>
      <c r="AG75" s="55"/>
      <c r="AH75" s="8"/>
      <c r="AI75" s="55"/>
      <c r="AJ75" s="56"/>
      <c r="AK75" s="56"/>
    </row>
    <row r="76" spans="2:37" ht="14.25">
      <c r="B76" t="s">
        <v>119</v>
      </c>
      <c r="C76" t="s">
        <v>285</v>
      </c>
      <c r="D76" s="17"/>
      <c r="E76" s="17"/>
      <c r="F76" s="17"/>
      <c r="G76" s="17"/>
      <c r="J76" s="8"/>
      <c r="K76" s="54"/>
      <c r="L76" s="55"/>
      <c r="M76" s="8"/>
      <c r="N76" s="55"/>
      <c r="O76" s="56"/>
      <c r="P76" s="56"/>
      <c r="Q76" s="8"/>
      <c r="R76" s="54"/>
      <c r="S76" s="55"/>
      <c r="T76" s="8"/>
      <c r="U76" s="55"/>
      <c r="V76" s="56"/>
      <c r="W76" s="56"/>
      <c r="X76" s="8"/>
      <c r="Y76" s="54"/>
      <c r="Z76" s="55"/>
      <c r="AA76" s="8"/>
      <c r="AB76" s="55"/>
      <c r="AC76" s="56"/>
      <c r="AD76" s="56"/>
      <c r="AE76" s="8"/>
      <c r="AF76" s="54"/>
      <c r="AG76" s="55"/>
      <c r="AH76" s="8"/>
      <c r="AI76" s="55"/>
      <c r="AJ76" s="56"/>
      <c r="AK76" s="56"/>
    </row>
    <row r="77" spans="2:37" ht="14.25">
      <c r="B77" t="s">
        <v>120</v>
      </c>
      <c r="C77" t="s">
        <v>285</v>
      </c>
      <c r="D77" s="17"/>
      <c r="E77" s="17"/>
      <c r="F77" s="17"/>
      <c r="G77" s="17"/>
      <c r="J77" s="8"/>
      <c r="K77" s="54"/>
      <c r="L77" s="55"/>
      <c r="M77" s="8"/>
      <c r="N77" s="55"/>
      <c r="O77" s="56"/>
      <c r="P77" s="56"/>
      <c r="Q77" s="8"/>
      <c r="R77" s="54"/>
      <c r="S77" s="55"/>
      <c r="T77" s="8"/>
      <c r="U77" s="55"/>
      <c r="V77" s="56"/>
      <c r="W77" s="56"/>
      <c r="X77" s="8"/>
      <c r="Y77" s="54"/>
      <c r="Z77" s="55"/>
      <c r="AA77" s="8"/>
      <c r="AB77" s="55"/>
      <c r="AC77" s="56"/>
      <c r="AD77" s="56"/>
      <c r="AE77" s="8"/>
      <c r="AF77" s="54"/>
      <c r="AG77" s="55"/>
      <c r="AH77" s="8"/>
      <c r="AI77" s="55"/>
      <c r="AJ77" s="56"/>
      <c r="AK77" s="56"/>
    </row>
    <row r="78" spans="2:37" ht="14.25">
      <c r="B78" t="s">
        <v>121</v>
      </c>
      <c r="C78" t="s">
        <v>284</v>
      </c>
      <c r="D78" s="105"/>
      <c r="E78" s="104"/>
      <c r="F78" s="106"/>
      <c r="G78" s="106"/>
      <c r="H78" s="106"/>
      <c r="J78" s="8"/>
      <c r="K78" s="8"/>
      <c r="L78" s="8"/>
      <c r="M78" s="50"/>
      <c r="N78" s="55"/>
      <c r="O78" s="8"/>
      <c r="P78" s="8"/>
      <c r="Q78" s="8"/>
      <c r="R78" s="8"/>
      <c r="S78" s="8"/>
      <c r="T78" s="50"/>
      <c r="U78" s="55"/>
      <c r="V78" s="8"/>
      <c r="W78" s="8"/>
      <c r="X78" s="8"/>
      <c r="Y78" s="8"/>
      <c r="Z78" s="8"/>
      <c r="AA78" s="50"/>
      <c r="AB78" s="55"/>
      <c r="AC78" s="8"/>
      <c r="AD78" s="8"/>
      <c r="AE78" s="8"/>
      <c r="AF78" s="8"/>
      <c r="AG78" s="8"/>
      <c r="AH78" s="50"/>
      <c r="AI78" s="55"/>
      <c r="AJ78" s="8"/>
      <c r="AK78" s="8"/>
    </row>
    <row r="79" spans="4:37" ht="14.25">
      <c r="D79" s="105"/>
      <c r="E79" s="104"/>
      <c r="F79" s="106"/>
      <c r="G79" s="106"/>
      <c r="H79" s="106"/>
      <c r="J79" s="8"/>
      <c r="K79" s="8"/>
      <c r="L79" s="8"/>
      <c r="M79" s="50"/>
      <c r="N79" s="55"/>
      <c r="O79" s="8"/>
      <c r="P79" s="8"/>
      <c r="Q79" s="8"/>
      <c r="R79" s="8"/>
      <c r="S79" s="8"/>
      <c r="T79" s="50"/>
      <c r="U79" s="55"/>
      <c r="V79" s="8"/>
      <c r="W79" s="8"/>
      <c r="X79" s="8"/>
      <c r="Y79" s="8"/>
      <c r="Z79" s="8"/>
      <c r="AA79" s="50"/>
      <c r="AB79" s="55"/>
      <c r="AC79" s="8"/>
      <c r="AD79" s="8"/>
      <c r="AE79" s="8"/>
      <c r="AF79" s="8"/>
      <c r="AG79" s="8"/>
      <c r="AH79" s="50"/>
      <c r="AI79" s="55"/>
      <c r="AJ79" s="8"/>
      <c r="AK79" s="8"/>
    </row>
    <row r="80" spans="2:37" ht="14.25">
      <c r="B80" t="s">
        <v>333</v>
      </c>
      <c r="D80" s="105"/>
      <c r="E80" s="104"/>
      <c r="F80" s="106"/>
      <c r="G80" s="106"/>
      <c r="H80" s="106"/>
      <c r="J80" s="8"/>
      <c r="K80" s="8"/>
      <c r="L80" s="8"/>
      <c r="M80" s="50"/>
      <c r="N80" s="55"/>
      <c r="O80" s="8"/>
      <c r="P80" s="8"/>
      <c r="Q80" s="8"/>
      <c r="R80" s="8"/>
      <c r="S80" s="8"/>
      <c r="T80" s="50"/>
      <c r="U80" s="55"/>
      <c r="V80" s="8"/>
      <c r="W80" s="8"/>
      <c r="X80" s="8"/>
      <c r="Y80" s="8"/>
      <c r="Z80" s="8"/>
      <c r="AA80" s="50"/>
      <c r="AB80" s="55"/>
      <c r="AC80" s="8"/>
      <c r="AD80" s="8"/>
      <c r="AE80" s="8"/>
      <c r="AF80" s="8"/>
      <c r="AG80" s="8"/>
      <c r="AH80" s="50"/>
      <c r="AI80" s="55"/>
      <c r="AJ80" s="8"/>
      <c r="AK80" s="8"/>
    </row>
    <row r="81" spans="1:37" ht="14.25">
      <c r="A81" s="19"/>
      <c r="B81" s="19"/>
      <c r="C81" s="19"/>
      <c r="D81" s="105"/>
      <c r="E81" s="19"/>
      <c r="F81" s="19"/>
      <c r="G81" s="19"/>
      <c r="H81" s="19"/>
      <c r="J81" s="8"/>
      <c r="K81" s="8"/>
      <c r="L81" s="8"/>
      <c r="M81" s="50"/>
      <c r="N81" s="8"/>
      <c r="O81" s="8"/>
      <c r="P81" s="8"/>
      <c r="Q81" s="8"/>
      <c r="R81" s="8"/>
      <c r="S81" s="8"/>
      <c r="T81" s="50"/>
      <c r="U81" s="8"/>
      <c r="V81" s="8"/>
      <c r="W81" s="8"/>
      <c r="X81" s="8"/>
      <c r="Y81" s="8"/>
      <c r="Z81" s="8"/>
      <c r="AA81" s="50"/>
      <c r="AB81" s="8"/>
      <c r="AC81" s="8"/>
      <c r="AD81" s="8"/>
      <c r="AE81" s="8"/>
      <c r="AF81" s="8"/>
      <c r="AG81" s="8"/>
      <c r="AH81" s="50"/>
      <c r="AI81" s="8"/>
      <c r="AJ81" s="8"/>
      <c r="AK81" s="8"/>
    </row>
    <row r="82" spans="2:37" ht="14.25">
      <c r="B82" s="8"/>
      <c r="C82" s="8"/>
      <c r="D82" s="8"/>
      <c r="E82" s="8"/>
      <c r="F82" s="8"/>
      <c r="G82" s="8"/>
      <c r="H82" s="8"/>
      <c r="J82" s="8"/>
      <c r="K82" s="8"/>
      <c r="L82" s="8"/>
      <c r="M82" s="57"/>
      <c r="N82" s="8"/>
      <c r="O82" s="8"/>
      <c r="P82" s="8"/>
      <c r="Q82" s="8"/>
      <c r="R82" s="8"/>
      <c r="S82" s="8"/>
      <c r="T82" s="57"/>
      <c r="U82" s="8"/>
      <c r="V82" s="8"/>
      <c r="W82" s="8"/>
      <c r="X82" s="8"/>
      <c r="Y82" s="8"/>
      <c r="Z82" s="8"/>
      <c r="AA82" s="57"/>
      <c r="AB82" s="8"/>
      <c r="AC82" s="8"/>
      <c r="AD82" s="8"/>
      <c r="AE82" s="8"/>
      <c r="AF82" s="8"/>
      <c r="AG82" s="8"/>
      <c r="AH82" s="57"/>
      <c r="AI82" s="8"/>
      <c r="AJ82" s="8"/>
      <c r="AK82" s="8"/>
    </row>
    <row r="83" spans="4:37" ht="14.25">
      <c r="D83" s="56"/>
      <c r="E83" s="8"/>
      <c r="F83" s="8"/>
      <c r="G83" s="8"/>
      <c r="H83" s="8"/>
      <c r="J83" s="8"/>
      <c r="K83" s="8"/>
      <c r="L83" s="8"/>
      <c r="M83" s="8"/>
      <c r="N83" s="55"/>
      <c r="O83" s="8"/>
      <c r="P83" s="56"/>
      <c r="Q83" s="8"/>
      <c r="R83" s="8"/>
      <c r="S83" s="8"/>
      <c r="T83" s="8"/>
      <c r="U83" s="55"/>
      <c r="V83" s="8"/>
      <c r="W83" s="56"/>
      <c r="X83" s="8"/>
      <c r="Y83" s="8"/>
      <c r="Z83" s="8"/>
      <c r="AA83" s="8"/>
      <c r="AB83" s="55"/>
      <c r="AC83" s="8"/>
      <c r="AD83" s="56"/>
      <c r="AE83" s="8"/>
      <c r="AF83" s="8"/>
      <c r="AG83" s="8"/>
      <c r="AH83" s="8"/>
      <c r="AI83" s="55"/>
      <c r="AJ83" s="8"/>
      <c r="AK83" s="56"/>
    </row>
    <row r="84" spans="4:37" ht="14.25">
      <c r="D84" s="56"/>
      <c r="E84" s="8"/>
      <c r="F84" s="8"/>
      <c r="G84" s="8"/>
      <c r="H84" s="8"/>
      <c r="J84" s="8"/>
      <c r="K84" s="52"/>
      <c r="L84" s="8"/>
      <c r="M84" s="56"/>
      <c r="N84" s="8"/>
      <c r="O84" s="8"/>
      <c r="P84" s="8"/>
      <c r="Q84" s="8"/>
      <c r="R84" s="8"/>
      <c r="S84" s="8"/>
      <c r="T84" s="8"/>
      <c r="U84" s="8"/>
      <c r="V84" s="8"/>
      <c r="W84" s="8"/>
      <c r="X84" s="8"/>
      <c r="Y84" s="8"/>
      <c r="Z84" s="8"/>
      <c r="AA84" s="8"/>
      <c r="AB84" s="8"/>
      <c r="AC84" s="8"/>
      <c r="AD84" s="8"/>
      <c r="AE84" s="8"/>
      <c r="AF84" s="8"/>
      <c r="AG84" s="8"/>
      <c r="AH84" s="8"/>
      <c r="AI84" s="8"/>
      <c r="AJ84" s="8"/>
      <c r="AK84" s="8"/>
    </row>
    <row r="85" spans="4:37" ht="14.25">
      <c r="D85" s="56"/>
      <c r="E85" s="8"/>
      <c r="F85" s="8"/>
      <c r="G85" s="8"/>
      <c r="H85" s="8"/>
      <c r="J85" s="8"/>
      <c r="K85" s="54"/>
      <c r="L85" s="56"/>
      <c r="M85" s="56"/>
      <c r="N85" s="8"/>
      <c r="O85" s="8"/>
      <c r="P85" s="8"/>
      <c r="Q85" s="8"/>
      <c r="R85" s="8"/>
      <c r="S85" s="8"/>
      <c r="T85" s="8"/>
      <c r="U85" s="8"/>
      <c r="V85" s="8"/>
      <c r="W85" s="8"/>
      <c r="X85" s="8"/>
      <c r="Y85" s="8"/>
      <c r="Z85" s="8"/>
      <c r="AA85" s="8"/>
      <c r="AB85" s="8"/>
      <c r="AC85" s="8"/>
      <c r="AD85" s="8"/>
      <c r="AE85" s="8"/>
      <c r="AF85" s="8"/>
      <c r="AG85" s="8"/>
      <c r="AH85" s="8"/>
      <c r="AI85" s="8"/>
      <c r="AJ85" s="8"/>
      <c r="AK85" s="8"/>
    </row>
    <row r="86" spans="4:37" ht="14.25">
      <c r="D86" s="56"/>
      <c r="E86" s="8"/>
      <c r="F86" s="8"/>
      <c r="G86" s="8"/>
      <c r="H86" s="8"/>
      <c r="J86" s="8"/>
      <c r="K86" s="8"/>
      <c r="L86" s="58"/>
      <c r="M86" s="56"/>
      <c r="N86" s="8"/>
      <c r="O86" s="8"/>
      <c r="P86" s="8"/>
      <c r="Q86" s="8"/>
      <c r="R86" s="8"/>
      <c r="S86" s="8"/>
      <c r="T86" s="8"/>
      <c r="U86" s="8"/>
      <c r="V86" s="8"/>
      <c r="W86" s="8"/>
      <c r="X86" s="8"/>
      <c r="Y86" s="8"/>
      <c r="Z86" s="8"/>
      <c r="AA86" s="8"/>
      <c r="AB86" s="8"/>
      <c r="AC86" s="8"/>
      <c r="AD86" s="8"/>
      <c r="AE86" s="8"/>
      <c r="AF86" s="8"/>
      <c r="AG86" s="8"/>
      <c r="AH86" s="8"/>
      <c r="AI86" s="8"/>
      <c r="AJ86" s="8"/>
      <c r="AK86" s="8"/>
    </row>
    <row r="87" spans="4:37" ht="14.25">
      <c r="D87" s="56"/>
      <c r="E87" s="8"/>
      <c r="F87" s="8"/>
      <c r="G87" s="8"/>
      <c r="H87" s="8"/>
      <c r="J87" s="8"/>
      <c r="K87" s="8"/>
      <c r="L87" s="58"/>
      <c r="M87" s="56"/>
      <c r="N87" s="8"/>
      <c r="O87" s="8"/>
      <c r="P87" s="8"/>
      <c r="Q87" s="8"/>
      <c r="R87" s="8"/>
      <c r="S87" s="8"/>
      <c r="T87" s="8"/>
      <c r="U87" s="8"/>
      <c r="V87" s="8"/>
      <c r="W87" s="8"/>
      <c r="X87" s="8"/>
      <c r="Y87" s="8"/>
      <c r="Z87" s="8"/>
      <c r="AA87" s="8"/>
      <c r="AB87" s="8"/>
      <c r="AC87" s="8"/>
      <c r="AD87" s="8"/>
      <c r="AE87" s="8"/>
      <c r="AF87" s="8"/>
      <c r="AG87" s="8"/>
      <c r="AH87" s="8"/>
      <c r="AI87" s="8"/>
      <c r="AJ87" s="8"/>
      <c r="AK87" s="8"/>
    </row>
    <row r="88" spans="4:37" ht="14.25">
      <c r="D88" s="56"/>
      <c r="E88" s="8"/>
      <c r="F88" s="8"/>
      <c r="G88" s="8"/>
      <c r="H88" s="8"/>
      <c r="J88" s="8"/>
      <c r="K88" s="8"/>
      <c r="L88" s="58"/>
      <c r="M88" s="56"/>
      <c r="N88" s="8"/>
      <c r="O88" s="8"/>
      <c r="P88" s="8"/>
      <c r="Q88" s="8"/>
      <c r="R88" s="8"/>
      <c r="S88" s="8"/>
      <c r="T88" s="8"/>
      <c r="U88" s="8"/>
      <c r="V88" s="8"/>
      <c r="W88" s="8"/>
      <c r="X88" s="8"/>
      <c r="Y88" s="8"/>
      <c r="Z88" s="8"/>
      <c r="AA88" s="8"/>
      <c r="AB88" s="8"/>
      <c r="AC88" s="8"/>
      <c r="AD88" s="8"/>
      <c r="AE88" s="8"/>
      <c r="AF88" s="8"/>
      <c r="AG88" s="8"/>
      <c r="AH88" s="8"/>
      <c r="AI88" s="8"/>
      <c r="AJ88" s="8"/>
      <c r="AK88" s="8"/>
    </row>
    <row r="89" spans="4:37" ht="14.25">
      <c r="D89" s="8"/>
      <c r="E89" s="8"/>
      <c r="F89" s="8"/>
      <c r="G89" s="8"/>
      <c r="H89" s="8"/>
      <c r="J89" s="8"/>
      <c r="K89" s="8"/>
      <c r="L89" s="56"/>
      <c r="M89" s="56"/>
      <c r="N89" s="8"/>
      <c r="O89" s="8"/>
      <c r="P89" s="8"/>
      <c r="Q89" s="8"/>
      <c r="R89" s="8"/>
      <c r="S89" s="8"/>
      <c r="T89" s="8"/>
      <c r="U89" s="8"/>
      <c r="V89" s="8"/>
      <c r="W89" s="8"/>
      <c r="X89" s="8"/>
      <c r="Y89" s="8"/>
      <c r="Z89" s="8"/>
      <c r="AA89" s="8"/>
      <c r="AB89" s="8"/>
      <c r="AC89" s="8"/>
      <c r="AD89" s="8"/>
      <c r="AE89" s="8"/>
      <c r="AF89" s="8"/>
      <c r="AG89" s="8"/>
      <c r="AH89" s="8"/>
      <c r="AI89" s="8"/>
      <c r="AJ89" s="8"/>
      <c r="AK89" s="8"/>
    </row>
    <row r="90" spans="4:37" ht="14.25">
      <c r="D90" s="8"/>
      <c r="H90" s="8"/>
      <c r="J90" s="8"/>
      <c r="K90" s="54"/>
      <c r="L90" s="56"/>
      <c r="M90" s="8"/>
      <c r="N90" s="8"/>
      <c r="O90" s="8"/>
      <c r="P90" s="8"/>
      <c r="Q90" s="8"/>
      <c r="R90" s="8"/>
      <c r="S90" s="8"/>
      <c r="T90" s="8"/>
      <c r="U90" s="8"/>
      <c r="V90" s="8"/>
      <c r="W90" s="8"/>
      <c r="X90" s="8"/>
      <c r="Y90" s="8"/>
      <c r="Z90" s="8"/>
      <c r="AA90" s="8"/>
      <c r="AB90" s="8"/>
      <c r="AC90" s="8"/>
      <c r="AD90" s="8"/>
      <c r="AE90" s="8"/>
      <c r="AF90" s="8"/>
      <c r="AG90" s="8"/>
      <c r="AH90" s="8"/>
      <c r="AI90" s="8"/>
      <c r="AJ90" s="8"/>
      <c r="AK90" s="8"/>
    </row>
    <row r="91" spans="4:37" ht="14.25">
      <c r="D91" s="8"/>
      <c r="H91" s="8"/>
      <c r="J91" s="8"/>
      <c r="K91" s="8"/>
      <c r="L91" s="58"/>
      <c r="M91" s="8"/>
      <c r="N91" s="8"/>
      <c r="O91" s="8"/>
      <c r="P91" s="8"/>
      <c r="Q91" s="8"/>
      <c r="R91" s="8"/>
      <c r="S91" s="8"/>
      <c r="T91" s="8"/>
      <c r="U91" s="8"/>
      <c r="V91" s="8"/>
      <c r="W91" s="8"/>
      <c r="X91" s="8"/>
      <c r="Y91" s="8"/>
      <c r="Z91" s="8"/>
      <c r="AA91" s="8"/>
      <c r="AB91" s="8"/>
      <c r="AC91" s="8"/>
      <c r="AD91" s="8"/>
      <c r="AE91" s="8"/>
      <c r="AF91" s="8"/>
      <c r="AG91" s="8"/>
      <c r="AH91" s="8"/>
      <c r="AI91" s="8"/>
      <c r="AJ91" s="8"/>
      <c r="AK91" s="8"/>
    </row>
    <row r="92" spans="4:12" ht="14.25">
      <c r="D92" s="8"/>
      <c r="H92" s="8"/>
      <c r="J92" s="8"/>
      <c r="K92" s="8"/>
      <c r="L92" s="58"/>
    </row>
    <row r="93" spans="4:12" ht="14.25">
      <c r="D93" s="8"/>
      <c r="H93" s="8"/>
      <c r="J93" s="8"/>
      <c r="K93" s="8"/>
      <c r="L93" s="58"/>
    </row>
    <row r="94" spans="8:10" ht="14.25">
      <c r="H94" s="8"/>
      <c r="J94" s="8"/>
    </row>
    <row r="95" spans="8:10" ht="14.25">
      <c r="H95" s="8"/>
      <c r="J95" s="8"/>
    </row>
    <row r="96" spans="8:10" ht="14.25">
      <c r="H96" s="8"/>
      <c r="J96" s="8"/>
    </row>
    <row r="97" spans="8:10" ht="14.25">
      <c r="H97" s="8"/>
      <c r="J97" s="8"/>
    </row>
    <row r="98" spans="8:10" ht="14.25">
      <c r="H98" s="8"/>
      <c r="J98" s="8"/>
    </row>
    <row r="99" spans="8:10" ht="14.25">
      <c r="H99" s="8"/>
      <c r="J99" s="8"/>
    </row>
    <row r="100" spans="8:10" ht="14.25">
      <c r="H100" s="8"/>
      <c r="J100" s="8"/>
    </row>
    <row r="101" spans="8:10" ht="14.25">
      <c r="H101" s="8"/>
      <c r="J101" s="8"/>
    </row>
    <row r="102" spans="8:10" ht="14.25">
      <c r="H102" s="8"/>
      <c r="J102" s="8"/>
    </row>
    <row r="103" spans="8:10" ht="14.25">
      <c r="H103" s="8"/>
      <c r="J103" s="8"/>
    </row>
    <row r="104" spans="8:10" ht="14.25">
      <c r="H104" s="8"/>
      <c r="J104" s="8"/>
    </row>
    <row r="105" spans="8:10" ht="14.25">
      <c r="H105" s="8"/>
      <c r="J105" s="8"/>
    </row>
    <row r="106" spans="8:10" ht="14.25">
      <c r="H106" s="8"/>
      <c r="J106" s="8"/>
    </row>
    <row r="107" spans="8:10" ht="14.25">
      <c r="H107" s="8"/>
      <c r="J107" s="8"/>
    </row>
    <row r="108" spans="8:10" ht="14.25">
      <c r="H108" s="8"/>
      <c r="J108" s="8"/>
    </row>
    <row r="109" spans="8:10" ht="14.25">
      <c r="H109" s="8"/>
      <c r="J109" s="8"/>
    </row>
    <row r="110" spans="8:10" ht="14.25">
      <c r="H110" s="8"/>
      <c r="J110" s="8"/>
    </row>
    <row r="111" spans="8:10" ht="14.25">
      <c r="H111" s="8"/>
      <c r="J111" s="8"/>
    </row>
    <row r="112" spans="8:10" ht="14.25">
      <c r="H112" s="8"/>
      <c r="J112" s="8"/>
    </row>
    <row r="113" spans="2:10" ht="14.25">
      <c r="B113" s="8"/>
      <c r="C113" s="8"/>
      <c r="D113" s="8"/>
      <c r="E113" s="8"/>
      <c r="F113" s="8"/>
      <c r="G113" s="8"/>
      <c r="H113" s="8"/>
      <c r="J113" s="8"/>
    </row>
  </sheetData>
  <sheetProtection/>
  <mergeCells count="2">
    <mergeCell ref="A2:E5"/>
    <mergeCell ref="F2:J5"/>
  </mergeCells>
  <conditionalFormatting sqref="E29 E34 E24 E40:E42 E44:E52 E54:E57 E59:E77">
    <cfRule type="expression" priority="14" dxfId="2">
      <formula>#REF!=1</formula>
    </cfRule>
  </conditionalFormatting>
  <conditionalFormatting sqref="F29 F34 F40:F42 F44:F52 F54:F57 F59:F77">
    <cfRule type="expression" priority="15" dxfId="2">
      <formula>#REF!=2</formula>
    </cfRule>
  </conditionalFormatting>
  <conditionalFormatting sqref="G29 G40:G42 G44:G52 G54:G77">
    <cfRule type="expression" priority="16" dxfId="2">
      <formula>#REF!=3</formula>
    </cfRule>
  </conditionalFormatting>
  <conditionalFormatting sqref="G34">
    <cfRule type="expression" priority="19" dxfId="3">
      <formula>#REF!=3</formula>
    </cfRule>
  </conditionalFormatting>
  <conditionalFormatting sqref="H61">
    <cfRule type="expression" priority="1" dxfId="2">
      <formula>#REF!=1</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0000"/>
  </sheetPr>
  <dimension ref="A1:BV256"/>
  <sheetViews>
    <sheetView zoomScale="60" zoomScaleNormal="60" zoomScalePageLayoutView="60" workbookViewId="0" topLeftCell="AK1">
      <selection activeCell="AP5" sqref="AP5"/>
    </sheetView>
  </sheetViews>
  <sheetFormatPr defaultColWidth="9.140625" defaultRowHeight="15"/>
  <cols>
    <col min="1" max="1" width="27.140625" style="161" bestFit="1" customWidth="1"/>
    <col min="2" max="3" width="8.8515625" style="161" customWidth="1"/>
    <col min="4" max="4" width="10.28125" style="161" bestFit="1" customWidth="1"/>
    <col min="5" max="5" width="3.421875" style="161" bestFit="1" customWidth="1"/>
    <col min="6" max="6" width="33.7109375" style="161" bestFit="1" customWidth="1"/>
    <col min="7" max="7" width="28.00390625" style="161" bestFit="1" customWidth="1"/>
    <col min="8" max="8" width="25.421875" style="161" customWidth="1"/>
    <col min="9" max="9" width="11.00390625" style="161" bestFit="1" customWidth="1"/>
    <col min="10" max="10" width="11.7109375" style="161" customWidth="1"/>
    <col min="11" max="11" width="21.421875" style="161" bestFit="1" customWidth="1"/>
    <col min="12" max="12" width="13.00390625" style="161" bestFit="1" customWidth="1"/>
    <col min="13" max="13" width="15.140625" style="161" bestFit="1" customWidth="1"/>
    <col min="14" max="14" width="13.00390625" style="161" bestFit="1" customWidth="1"/>
    <col min="15" max="15" width="31.8515625" style="161" bestFit="1" customWidth="1"/>
    <col min="16" max="17" width="10.8515625" style="161" customWidth="1"/>
    <col min="18" max="18" width="33.7109375" style="161" bestFit="1" customWidth="1"/>
    <col min="19" max="19" width="10.8515625" style="161" customWidth="1"/>
    <col min="20" max="20" width="23.421875" style="161" customWidth="1"/>
    <col min="21" max="21" width="12.7109375" style="161" customWidth="1"/>
    <col min="22" max="27" width="10.8515625" style="161" customWidth="1"/>
    <col min="28" max="28" width="33.7109375" style="161" customWidth="1"/>
    <col min="29" max="29" width="13.8515625" style="161" bestFit="1" customWidth="1"/>
    <col min="30" max="30" width="13.8515625" style="161" customWidth="1"/>
    <col min="31" max="32" width="15.7109375" style="161" customWidth="1"/>
    <col min="33" max="33" width="16.28125" style="161" bestFit="1" customWidth="1"/>
    <col min="34" max="34" width="16.28125" style="161" customWidth="1"/>
    <col min="35" max="36" width="14.140625" style="161" customWidth="1"/>
    <col min="37" max="37" width="13.8515625" style="161" customWidth="1"/>
    <col min="38" max="41" width="17.421875" style="161" customWidth="1"/>
    <col min="42" max="42" width="32.421875" style="161" bestFit="1" customWidth="1"/>
    <col min="43" max="43" width="11.00390625" style="161" bestFit="1" customWidth="1"/>
    <col min="44" max="44" width="16.00390625" style="161" bestFit="1" customWidth="1"/>
    <col min="45" max="45" width="15.140625" style="161" customWidth="1"/>
    <col min="46" max="46" width="10.00390625" style="161" bestFit="1" customWidth="1"/>
    <col min="47" max="47" width="36.00390625" style="161" customWidth="1"/>
    <col min="48" max="48" width="14.8515625" style="161" bestFit="1" customWidth="1"/>
    <col min="49" max="49" width="13.00390625" style="161" bestFit="1" customWidth="1"/>
    <col min="50" max="50" width="15.7109375" style="161" customWidth="1"/>
    <col min="51" max="51" width="16.8515625" style="161" customWidth="1"/>
    <col min="52" max="52" width="19.28125" style="161" customWidth="1"/>
    <col min="53" max="53" width="40.00390625" style="161" bestFit="1" customWidth="1"/>
    <col min="54" max="54" width="43.00390625" style="161" customWidth="1"/>
    <col min="55" max="55" width="19.00390625" style="161" customWidth="1"/>
    <col min="56" max="56" width="18.421875" style="161" bestFit="1" customWidth="1"/>
    <col min="57" max="57" width="11.421875" style="161" customWidth="1"/>
    <col min="58" max="58" width="10.140625" style="161" bestFit="1" customWidth="1"/>
    <col min="59" max="59" width="14.8515625" style="161" bestFit="1" customWidth="1"/>
    <col min="60" max="60" width="10.140625" style="161" bestFit="1" customWidth="1"/>
    <col min="61" max="61" width="25.140625" style="161" customWidth="1"/>
    <col min="62" max="64" width="7.421875" style="161" customWidth="1"/>
    <col min="65" max="65" width="6.8515625" style="161" customWidth="1"/>
    <col min="66" max="66" width="11.421875" style="161" customWidth="1"/>
    <col min="67" max="67" width="10.28125" style="161" customWidth="1"/>
    <col min="68" max="68" width="10.00390625" style="161" customWidth="1"/>
    <col min="69" max="69" width="7.28125" style="161" customWidth="1"/>
    <col min="70" max="70" width="8.8515625" style="161" customWidth="1"/>
    <col min="71" max="71" width="8.00390625" style="161" customWidth="1"/>
    <col min="72" max="72" width="7.421875" style="161" customWidth="1"/>
    <col min="73" max="73" width="8.421875" style="161" customWidth="1"/>
    <col min="74" max="74" width="9.140625" style="161" customWidth="1"/>
    <col min="75" max="75" width="8.28125" style="161" customWidth="1"/>
    <col min="76" max="76" width="8.8515625" style="161" customWidth="1"/>
    <col min="77" max="77" width="9.8515625" style="161" customWidth="1"/>
    <col min="78" max="78" width="10.00390625" style="161" customWidth="1"/>
    <col min="79" max="79" width="9.140625" style="161" customWidth="1"/>
    <col min="80" max="16384" width="8.8515625" style="161" customWidth="1"/>
  </cols>
  <sheetData>
    <row r="1" spans="62:74" s="214" customFormat="1" ht="14.25">
      <c r="BJ1" s="209"/>
      <c r="BK1" s="209"/>
      <c r="BL1" s="209"/>
      <c r="BM1" s="209"/>
      <c r="BN1" s="209"/>
      <c r="BO1" s="209"/>
      <c r="BP1" s="209"/>
      <c r="BQ1" s="209"/>
      <c r="BR1" s="209"/>
      <c r="BS1" s="209"/>
      <c r="BT1" s="209"/>
      <c r="BU1" s="209"/>
      <c r="BV1" s="209"/>
    </row>
    <row r="2" spans="5:74" ht="18">
      <c r="E2" s="219" t="s">
        <v>211</v>
      </c>
      <c r="O2" s="219" t="s">
        <v>50</v>
      </c>
      <c r="Y2" s="219" t="s">
        <v>229</v>
      </c>
      <c r="AK2" s="219" t="s">
        <v>122</v>
      </c>
      <c r="BJ2" s="209"/>
      <c r="BK2" s="209"/>
      <c r="BL2" s="209"/>
      <c r="BM2" s="209"/>
      <c r="BN2" s="209"/>
      <c r="BO2" s="209"/>
      <c r="BP2" s="209"/>
      <c r="BQ2" s="209"/>
      <c r="BR2" s="209"/>
      <c r="BS2" s="209"/>
      <c r="BT2" s="209"/>
      <c r="BU2" s="209"/>
      <c r="BV2" s="209"/>
    </row>
    <row r="3" spans="5:74" ht="28.5">
      <c r="E3" s="260" t="s">
        <v>158</v>
      </c>
      <c r="F3" s="261" t="s">
        <v>80</v>
      </c>
      <c r="G3" s="261" t="s">
        <v>371</v>
      </c>
      <c r="H3" s="261" t="s">
        <v>313</v>
      </c>
      <c r="I3" s="257" t="s">
        <v>82</v>
      </c>
      <c r="J3" s="257" t="s">
        <v>141</v>
      </c>
      <c r="K3" s="257" t="s">
        <v>139</v>
      </c>
      <c r="L3" s="271" t="s">
        <v>58</v>
      </c>
      <c r="M3" s="90" t="s">
        <v>250</v>
      </c>
      <c r="O3" s="260" t="s">
        <v>158</v>
      </c>
      <c r="P3" s="261" t="s">
        <v>80</v>
      </c>
      <c r="Q3" s="261" t="s">
        <v>371</v>
      </c>
      <c r="R3" s="261" t="s">
        <v>313</v>
      </c>
      <c r="S3" s="257" t="s">
        <v>82</v>
      </c>
      <c r="T3" s="257" t="s">
        <v>141</v>
      </c>
      <c r="U3" s="257" t="s">
        <v>139</v>
      </c>
      <c r="V3" s="271" t="s">
        <v>58</v>
      </c>
      <c r="W3" s="90" t="s">
        <v>250</v>
      </c>
      <c r="Y3" s="260" t="s">
        <v>158</v>
      </c>
      <c r="Z3" s="261" t="s">
        <v>80</v>
      </c>
      <c r="AA3" s="261" t="s">
        <v>371</v>
      </c>
      <c r="AB3" s="261" t="s">
        <v>313</v>
      </c>
      <c r="AC3" s="257" t="s">
        <v>82</v>
      </c>
      <c r="AD3" s="257" t="s">
        <v>141</v>
      </c>
      <c r="AE3" s="92" t="s">
        <v>44</v>
      </c>
      <c r="AF3" s="257" t="s">
        <v>58</v>
      </c>
      <c r="AG3" s="305" t="s">
        <v>250</v>
      </c>
      <c r="AH3" s="379" t="s">
        <v>320</v>
      </c>
      <c r="AI3" s="380" t="s">
        <v>250</v>
      </c>
      <c r="AJ3" s="215"/>
      <c r="AK3" s="407" t="s">
        <v>158</v>
      </c>
      <c r="AL3" s="270" t="s">
        <v>80</v>
      </c>
      <c r="AM3" s="270" t="s">
        <v>371</v>
      </c>
      <c r="AN3" s="270" t="s">
        <v>313</v>
      </c>
      <c r="AO3" s="271" t="s">
        <v>82</v>
      </c>
      <c r="AP3" s="271" t="s">
        <v>141</v>
      </c>
      <c r="AQ3" s="93" t="s">
        <v>44</v>
      </c>
      <c r="AR3" s="271" t="s">
        <v>58</v>
      </c>
      <c r="AS3" s="90" t="s">
        <v>250</v>
      </c>
      <c r="AT3" s="408" t="s">
        <v>320</v>
      </c>
      <c r="AU3" s="409" t="s">
        <v>250</v>
      </c>
      <c r="BJ3" s="209"/>
      <c r="BK3" s="209"/>
      <c r="BL3" s="209"/>
      <c r="BM3" s="209"/>
      <c r="BN3" s="209"/>
      <c r="BO3" s="209"/>
      <c r="BP3" s="209"/>
      <c r="BQ3" s="209"/>
      <c r="BR3" s="209"/>
      <c r="BS3" s="209"/>
      <c r="BT3" s="209"/>
      <c r="BU3" s="209"/>
      <c r="BV3" s="209"/>
    </row>
    <row r="4" spans="5:74" ht="14.25">
      <c r="E4" s="263"/>
      <c r="F4" s="264"/>
      <c r="G4" s="264"/>
      <c r="H4" s="264"/>
      <c r="I4" s="264"/>
      <c r="J4" s="264"/>
      <c r="K4" s="264"/>
      <c r="L4" s="264"/>
      <c r="M4" s="265"/>
      <c r="O4" s="263"/>
      <c r="P4" s="264"/>
      <c r="Q4" s="264"/>
      <c r="R4" s="264"/>
      <c r="S4" s="264"/>
      <c r="T4" s="264"/>
      <c r="U4" s="264"/>
      <c r="V4" s="264"/>
      <c r="W4" s="265"/>
      <c r="Y4" s="263"/>
      <c r="Z4" s="264"/>
      <c r="AA4" s="264"/>
      <c r="AB4" s="264"/>
      <c r="AC4" s="194"/>
      <c r="AD4" s="194"/>
      <c r="AE4" s="194"/>
      <c r="AF4" s="194"/>
      <c r="AG4" s="194"/>
      <c r="AH4" s="307"/>
      <c r="AI4" s="195"/>
      <c r="AJ4" s="171"/>
      <c r="AK4" s="263"/>
      <c r="AL4" s="264"/>
      <c r="AM4" s="264"/>
      <c r="AN4" s="264"/>
      <c r="AO4" s="381"/>
      <c r="AP4" s="381"/>
      <c r="AQ4" s="381"/>
      <c r="AR4" s="381"/>
      <c r="AS4" s="381"/>
      <c r="AT4" s="307"/>
      <c r="AU4" s="195"/>
      <c r="BJ4" s="209"/>
      <c r="BK4" s="209"/>
      <c r="BL4" s="209"/>
      <c r="BM4" s="209"/>
      <c r="BN4" s="209"/>
      <c r="BO4" s="209"/>
      <c r="BP4" s="209"/>
      <c r="BQ4" s="209"/>
      <c r="BR4" s="209"/>
      <c r="BS4" s="209"/>
      <c r="BT4" s="209"/>
      <c r="BU4" s="209"/>
      <c r="BV4" s="209"/>
    </row>
    <row r="5" spans="5:74" ht="14.25">
      <c r="E5" s="266">
        <v>1</v>
      </c>
      <c r="F5" s="259" t="s">
        <v>315</v>
      </c>
      <c r="G5" s="259" t="s">
        <v>314</v>
      </c>
      <c r="H5" s="267" t="s">
        <v>154</v>
      </c>
      <c r="I5" s="274">
        <f>IF(AND('1 Procedures, Time, Fee'!E11&gt;0.01),'1 Procedures, Time, Fee'!E11,9999999999999990)</f>
        <v>9999999999999990</v>
      </c>
      <c r="J5" s="274">
        <f>IF(AND('1 Procedures, Time, Fee'!F11&gt;0.01),'1 Procedures, Time, Fee'!F11,9999999999999990)</f>
        <v>9999999999999990</v>
      </c>
      <c r="K5" s="274">
        <f>IF(AND('1 Procedures, Time, Fee'!G11&gt;0.01),'1 Procedures, Time, Fee'!G11,9999999999999990)</f>
        <v>15</v>
      </c>
      <c r="L5" s="274">
        <f>IF(AND('1 Procedures, Time, Fee'!H11&gt;0.01),'1 Procedures, Time, Fee'!H11,9999999999999990)</f>
        <v>10</v>
      </c>
      <c r="M5" s="419">
        <f>IF(AND('1 Procedures, Time, Fee'!I11&gt;0.01),'1 Procedures, Time, Fee'!I11,9999999999999990)</f>
        <v>10</v>
      </c>
      <c r="O5" s="266">
        <v>1</v>
      </c>
      <c r="P5" s="259" t="s">
        <v>315</v>
      </c>
      <c r="Q5" s="259" t="s">
        <v>314</v>
      </c>
      <c r="R5" s="267" t="s">
        <v>154</v>
      </c>
      <c r="S5" s="274">
        <f>'1 Procedures, Time, Fee'!E11</f>
        <v>0</v>
      </c>
      <c r="T5" s="274">
        <f>'1 Procedures, Time, Fee'!F11</f>
        <v>0</v>
      </c>
      <c r="U5" s="274">
        <f>'1 Procedures, Time, Fee'!G11</f>
        <v>15</v>
      </c>
      <c r="V5" s="274">
        <f>'1 Procedures, Time, Fee'!H11</f>
        <v>10</v>
      </c>
      <c r="W5" s="274">
        <f>'1 Procedures, Time, Fee'!I11</f>
        <v>10</v>
      </c>
      <c r="Y5" s="266">
        <v>1</v>
      </c>
      <c r="Z5" s="401" t="s">
        <v>315</v>
      </c>
      <c r="AA5" s="259" t="s">
        <v>314</v>
      </c>
      <c r="AB5" s="267" t="s">
        <v>154</v>
      </c>
      <c r="AC5" s="171">
        <f>IF(S5=0,0,AC10/S5)</f>
        <v>0</v>
      </c>
      <c r="AD5" s="171">
        <f>IF(T5=0,0,AD10/T5)</f>
        <v>0</v>
      </c>
      <c r="AE5" s="171">
        <f>IF(U5=0,0,AE10/U5)</f>
        <v>0</v>
      </c>
      <c r="AF5" s="171">
        <f>IF(V5=0,0,AF10/V5)</f>
        <v>3135.888</v>
      </c>
      <c r="AG5" s="171">
        <f>IF(W5=0,0,AG10/W5)</f>
        <v>0</v>
      </c>
      <c r="AH5" s="437">
        <f>IF(V5=0,0,AH10/V5)</f>
        <v>3135.888</v>
      </c>
      <c r="AI5" s="448">
        <f>IF(W5=0,0,AI10/W5)</f>
        <v>0</v>
      </c>
      <c r="AJ5" s="171"/>
      <c r="AK5" s="266">
        <v>1</v>
      </c>
      <c r="AL5" s="259" t="s">
        <v>315</v>
      </c>
      <c r="AM5" s="259" t="s">
        <v>314</v>
      </c>
      <c r="AN5" s="267" t="s">
        <v>154</v>
      </c>
      <c r="AO5" s="390">
        <f aca="true" t="shared" si="0" ref="AO5:AU5">ROUND(AC5,0)</f>
        <v>0</v>
      </c>
      <c r="AP5" s="390">
        <f t="shared" si="0"/>
        <v>0</v>
      </c>
      <c r="AQ5" s="390">
        <f t="shared" si="0"/>
        <v>0</v>
      </c>
      <c r="AR5" s="390">
        <f t="shared" si="0"/>
        <v>3136</v>
      </c>
      <c r="AS5" s="390">
        <f t="shared" si="0"/>
        <v>0</v>
      </c>
      <c r="AT5" s="391">
        <f t="shared" si="0"/>
        <v>3136</v>
      </c>
      <c r="AU5" s="390">
        <f t="shared" si="0"/>
        <v>0</v>
      </c>
      <c r="BJ5" s="209"/>
      <c r="BK5" s="209"/>
      <c r="BL5" s="209"/>
      <c r="BM5" s="209"/>
      <c r="BN5" s="209"/>
      <c r="BO5" s="209"/>
      <c r="BP5" s="209"/>
      <c r="BQ5" s="209"/>
      <c r="BR5" s="209"/>
      <c r="BS5" s="209"/>
      <c r="BT5" s="209"/>
      <c r="BU5" s="209"/>
      <c r="BV5" s="209"/>
    </row>
    <row r="6" spans="5:74" ht="42.75">
      <c r="E6" s="266"/>
      <c r="F6" s="259"/>
      <c r="G6" s="259"/>
      <c r="H6" s="267" t="s">
        <v>155</v>
      </c>
      <c r="I6" s="275"/>
      <c r="J6" s="275"/>
      <c r="K6" s="275"/>
      <c r="L6" s="275"/>
      <c r="M6" s="276"/>
      <c r="O6" s="266"/>
      <c r="P6" s="259"/>
      <c r="Q6" s="259"/>
      <c r="R6" s="267" t="s">
        <v>155</v>
      </c>
      <c r="S6" s="275"/>
      <c r="T6" s="275"/>
      <c r="U6" s="275"/>
      <c r="V6" s="275"/>
      <c r="W6" s="276"/>
      <c r="Y6" s="266"/>
      <c r="Z6" s="259"/>
      <c r="AA6" s="259"/>
      <c r="AB6" s="267" t="s">
        <v>155</v>
      </c>
      <c r="AC6" s="171"/>
      <c r="AD6" s="171"/>
      <c r="AE6" s="171"/>
      <c r="AF6" s="171"/>
      <c r="AG6" s="171"/>
      <c r="AH6" s="437"/>
      <c r="AI6" s="197"/>
      <c r="AJ6" s="171"/>
      <c r="AK6" s="266"/>
      <c r="AL6" s="259"/>
      <c r="AM6" s="259"/>
      <c r="AN6" s="267" t="s">
        <v>155</v>
      </c>
      <c r="AO6" s="385"/>
      <c r="AP6" s="385"/>
      <c r="AQ6" s="385"/>
      <c r="AR6" s="385"/>
      <c r="AS6" s="385"/>
      <c r="AT6" s="162"/>
      <c r="AU6" s="197"/>
      <c r="BJ6" s="209"/>
      <c r="BK6" s="209"/>
      <c r="BL6" s="209"/>
      <c r="BM6" s="209"/>
      <c r="BN6" s="209"/>
      <c r="BO6" s="209"/>
      <c r="BP6" s="209"/>
      <c r="BQ6" s="209"/>
      <c r="BR6" s="209"/>
      <c r="BS6" s="209"/>
      <c r="BT6" s="209"/>
      <c r="BU6" s="209"/>
      <c r="BV6" s="209"/>
    </row>
    <row r="7" spans="5:74" ht="57">
      <c r="E7" s="266"/>
      <c r="F7" s="259"/>
      <c r="G7" s="259"/>
      <c r="H7" s="267" t="s">
        <v>156</v>
      </c>
      <c r="I7" s="275"/>
      <c r="J7" s="275"/>
      <c r="K7" s="275"/>
      <c r="L7" s="275"/>
      <c r="M7" s="276"/>
      <c r="O7" s="266"/>
      <c r="P7" s="259"/>
      <c r="Q7" s="259"/>
      <c r="R7" s="267" t="s">
        <v>156</v>
      </c>
      <c r="S7" s="275"/>
      <c r="T7" s="275"/>
      <c r="U7" s="275"/>
      <c r="V7" s="275"/>
      <c r="W7" s="276"/>
      <c r="Y7" s="266"/>
      <c r="Z7" s="259"/>
      <c r="AA7" s="259"/>
      <c r="AB7" s="267" t="s">
        <v>156</v>
      </c>
      <c r="AC7" s="171"/>
      <c r="AD7" s="171"/>
      <c r="AE7" s="171"/>
      <c r="AF7" s="171"/>
      <c r="AG7" s="171"/>
      <c r="AH7" s="437"/>
      <c r="AI7" s="197"/>
      <c r="AJ7" s="171"/>
      <c r="AK7" s="266"/>
      <c r="AL7" s="259"/>
      <c r="AM7" s="259"/>
      <c r="AN7" s="267" t="s">
        <v>156</v>
      </c>
      <c r="AO7" s="385"/>
      <c r="AP7" s="385"/>
      <c r="AQ7" s="385"/>
      <c r="AR7" s="385"/>
      <c r="AS7" s="385"/>
      <c r="AT7" s="162"/>
      <c r="AU7" s="197"/>
      <c r="BJ7" s="209"/>
      <c r="BK7" s="209"/>
      <c r="BL7" s="209"/>
      <c r="BM7" s="209"/>
      <c r="BN7" s="209"/>
      <c r="BO7" s="209"/>
      <c r="BP7" s="209"/>
      <c r="BQ7" s="209"/>
      <c r="BR7" s="209"/>
      <c r="BS7" s="209"/>
      <c r="BT7" s="209"/>
      <c r="BU7" s="209"/>
      <c r="BV7" s="209"/>
    </row>
    <row r="8" spans="5:74" ht="57">
      <c r="E8" s="266"/>
      <c r="F8" s="259"/>
      <c r="G8" s="259"/>
      <c r="H8" s="267" t="s">
        <v>238</v>
      </c>
      <c r="I8" s="275"/>
      <c r="J8" s="275"/>
      <c r="K8" s="275"/>
      <c r="L8" s="275"/>
      <c r="M8" s="276"/>
      <c r="O8" s="266"/>
      <c r="P8" s="259"/>
      <c r="Q8" s="259"/>
      <c r="R8" s="267" t="s">
        <v>238</v>
      </c>
      <c r="S8" s="275"/>
      <c r="T8" s="275"/>
      <c r="U8" s="275"/>
      <c r="V8" s="275"/>
      <c r="W8" s="276"/>
      <c r="Y8" s="266"/>
      <c r="Z8" s="259"/>
      <c r="AA8" s="259"/>
      <c r="AB8" s="267" t="s">
        <v>238</v>
      </c>
      <c r="AC8" s="171"/>
      <c r="AD8" s="171"/>
      <c r="AE8" s="171"/>
      <c r="AF8" s="171"/>
      <c r="AG8" s="171"/>
      <c r="AH8" s="437"/>
      <c r="AI8" s="197"/>
      <c r="AJ8" s="171"/>
      <c r="AK8" s="266"/>
      <c r="AL8" s="259"/>
      <c r="AM8" s="259"/>
      <c r="AN8" s="267" t="s">
        <v>238</v>
      </c>
      <c r="AO8" s="385"/>
      <c r="AP8" s="385"/>
      <c r="AQ8" s="385"/>
      <c r="AR8" s="385"/>
      <c r="AS8" s="385"/>
      <c r="AT8" s="162"/>
      <c r="AU8" s="197"/>
      <c r="BJ8" s="209"/>
      <c r="BK8" s="209"/>
      <c r="BL8" s="209"/>
      <c r="BM8" s="209"/>
      <c r="BN8" s="209"/>
      <c r="BO8" s="209"/>
      <c r="BP8" s="209"/>
      <c r="BQ8" s="209"/>
      <c r="BR8" s="209"/>
      <c r="BS8" s="209"/>
      <c r="BT8" s="209"/>
      <c r="BU8" s="209"/>
      <c r="BV8" s="209"/>
    </row>
    <row r="9" spans="5:74" ht="14.25">
      <c r="E9" s="266"/>
      <c r="F9" s="259"/>
      <c r="G9" s="259"/>
      <c r="H9" s="267"/>
      <c r="I9" s="275"/>
      <c r="J9" s="275"/>
      <c r="K9" s="275"/>
      <c r="L9" s="275"/>
      <c r="M9" s="276"/>
      <c r="O9" s="266"/>
      <c r="P9" s="259"/>
      <c r="Q9" s="259"/>
      <c r="R9" s="267"/>
      <c r="S9" s="275"/>
      <c r="T9" s="275"/>
      <c r="U9" s="275"/>
      <c r="V9" s="275"/>
      <c r="W9" s="275"/>
      <c r="Y9" s="266"/>
      <c r="Z9" s="259"/>
      <c r="AA9" s="259"/>
      <c r="AB9" s="267"/>
      <c r="AC9" s="171"/>
      <c r="AD9" s="171"/>
      <c r="AE9" s="171"/>
      <c r="AF9" s="171"/>
      <c r="AG9" s="171"/>
      <c r="AH9" s="437"/>
      <c r="AI9" s="197"/>
      <c r="AJ9" s="171"/>
      <c r="AK9" s="266"/>
      <c r="AL9" s="259"/>
      <c r="AM9" s="259"/>
      <c r="AN9" s="267"/>
      <c r="AO9" s="385"/>
      <c r="AP9" s="385"/>
      <c r="AQ9" s="385"/>
      <c r="AR9" s="385"/>
      <c r="AS9" s="385"/>
      <c r="AT9" s="162"/>
      <c r="AU9" s="197"/>
      <c r="BJ9" s="209"/>
      <c r="BK9" s="209"/>
      <c r="BL9" s="209"/>
      <c r="BM9" s="209"/>
      <c r="BN9" s="209"/>
      <c r="BO9" s="209"/>
      <c r="BP9" s="209"/>
      <c r="BQ9" s="209"/>
      <c r="BR9" s="209"/>
      <c r="BS9" s="209"/>
      <c r="BT9" s="209"/>
      <c r="BU9" s="209"/>
      <c r="BV9" s="209"/>
    </row>
    <row r="10" spans="5:74" ht="14.25">
      <c r="E10" s="266"/>
      <c r="F10" s="259"/>
      <c r="G10" s="259"/>
      <c r="H10" s="267"/>
      <c r="I10" s="275"/>
      <c r="J10" s="275"/>
      <c r="K10" s="275"/>
      <c r="L10" s="275"/>
      <c r="M10" s="276"/>
      <c r="O10" s="266"/>
      <c r="P10" s="259"/>
      <c r="Q10" s="259"/>
      <c r="R10" s="267"/>
      <c r="S10" s="275"/>
      <c r="T10" s="275"/>
      <c r="U10" s="275"/>
      <c r="V10" s="275"/>
      <c r="W10" s="275"/>
      <c r="Y10" s="266"/>
      <c r="Z10" s="259"/>
      <c r="AA10" s="259"/>
      <c r="AB10" s="402" t="s">
        <v>170</v>
      </c>
      <c r="AC10" s="390">
        <f>BB98</f>
        <v>0</v>
      </c>
      <c r="AD10" s="390">
        <f aca="true" t="shared" si="1" ref="AD10:AI10">BC98</f>
        <v>0</v>
      </c>
      <c r="AE10" s="390">
        <f t="shared" si="1"/>
        <v>0</v>
      </c>
      <c r="AF10" s="390">
        <f t="shared" si="1"/>
        <v>31358.879999999997</v>
      </c>
      <c r="AG10" s="390">
        <f t="shared" si="1"/>
        <v>0</v>
      </c>
      <c r="AH10" s="437">
        <f t="shared" si="1"/>
        <v>31358.879999999997</v>
      </c>
      <c r="AI10" s="448">
        <f t="shared" si="1"/>
        <v>0</v>
      </c>
      <c r="AJ10" s="171"/>
      <c r="AK10" s="266"/>
      <c r="AL10" s="259"/>
      <c r="AM10" s="259"/>
      <c r="AN10" s="267"/>
      <c r="AO10" s="390"/>
      <c r="AP10" s="390"/>
      <c r="AQ10" s="390"/>
      <c r="AR10" s="390"/>
      <c r="AS10" s="390"/>
      <c r="AT10" s="391"/>
      <c r="AU10" s="197"/>
      <c r="BJ10" s="209"/>
      <c r="BK10" s="209"/>
      <c r="BL10" s="209"/>
      <c r="BM10" s="209"/>
      <c r="BN10" s="209"/>
      <c r="BO10" s="209"/>
      <c r="BP10" s="209"/>
      <c r="BQ10" s="209"/>
      <c r="BR10" s="209"/>
      <c r="BS10" s="209"/>
      <c r="BT10" s="209"/>
      <c r="BU10" s="209"/>
      <c r="BV10" s="209"/>
    </row>
    <row r="11" spans="5:74" ht="14.25">
      <c r="E11" s="266"/>
      <c r="F11" s="259"/>
      <c r="G11" s="259"/>
      <c r="H11" s="267"/>
      <c r="I11" s="275"/>
      <c r="J11" s="275"/>
      <c r="K11" s="275"/>
      <c r="L11" s="275"/>
      <c r="M11" s="276"/>
      <c r="O11" s="266"/>
      <c r="P11" s="259"/>
      <c r="Q11" s="259"/>
      <c r="R11" s="267"/>
      <c r="S11" s="275"/>
      <c r="T11" s="275"/>
      <c r="U11" s="275"/>
      <c r="V11" s="275"/>
      <c r="W11" s="275"/>
      <c r="Y11" s="266"/>
      <c r="Z11" s="259"/>
      <c r="AA11" s="259"/>
      <c r="AB11" s="267"/>
      <c r="AC11" s="171"/>
      <c r="AD11" s="171"/>
      <c r="AE11" s="171"/>
      <c r="AF11" s="171"/>
      <c r="AG11" s="171"/>
      <c r="AH11" s="162"/>
      <c r="AI11" s="197"/>
      <c r="AJ11" s="171"/>
      <c r="AK11" s="266"/>
      <c r="AL11" s="259"/>
      <c r="AM11" s="259"/>
      <c r="AN11" s="267"/>
      <c r="AO11" s="385"/>
      <c r="AP11" s="385"/>
      <c r="AQ11" s="385"/>
      <c r="AR11" s="385"/>
      <c r="AS11" s="385"/>
      <c r="AT11" s="162"/>
      <c r="AU11" s="197"/>
      <c r="BJ11" s="209"/>
      <c r="BK11" s="209"/>
      <c r="BL11" s="209"/>
      <c r="BM11" s="209"/>
      <c r="BN11" s="209"/>
      <c r="BO11" s="209"/>
      <c r="BP11" s="209"/>
      <c r="BQ11" s="209"/>
      <c r="BR11" s="209"/>
      <c r="BS11" s="209"/>
      <c r="BT11" s="209"/>
      <c r="BU11" s="209"/>
      <c r="BV11" s="209"/>
    </row>
    <row r="12" spans="5:74" ht="14.25">
      <c r="E12" s="266"/>
      <c r="F12" s="259"/>
      <c r="G12" s="259"/>
      <c r="H12" s="267"/>
      <c r="I12" s="284"/>
      <c r="J12" s="284"/>
      <c r="K12" s="284"/>
      <c r="L12" s="284"/>
      <c r="M12" s="325"/>
      <c r="O12" s="266"/>
      <c r="P12" s="259"/>
      <c r="Q12" s="259"/>
      <c r="R12" s="267"/>
      <c r="S12" s="284"/>
      <c r="T12" s="284"/>
      <c r="U12" s="284"/>
      <c r="V12" s="284"/>
      <c r="W12" s="284"/>
      <c r="Y12" s="403"/>
      <c r="Z12" s="256"/>
      <c r="AA12" s="256"/>
      <c r="AB12" s="404" t="s">
        <v>108</v>
      </c>
      <c r="AC12" s="171">
        <f>SUM(AC4:AC9)</f>
        <v>0</v>
      </c>
      <c r="AD12" s="171">
        <f>SUM(AD4:AD9)</f>
        <v>0</v>
      </c>
      <c r="AE12" s="171">
        <f>SUM(AE4:AE9)</f>
        <v>0</v>
      </c>
      <c r="AF12" s="171"/>
      <c r="AG12" s="171"/>
      <c r="AH12" s="162"/>
      <c r="AI12" s="197"/>
      <c r="AJ12" s="171"/>
      <c r="AK12" s="266"/>
      <c r="AL12" s="259"/>
      <c r="AM12" s="259"/>
      <c r="AN12" s="267"/>
      <c r="AO12" s="385"/>
      <c r="AP12" s="385"/>
      <c r="AQ12" s="385"/>
      <c r="AR12" s="385"/>
      <c r="AS12" s="385"/>
      <c r="AT12" s="162"/>
      <c r="AU12" s="197"/>
      <c r="BJ12" s="163"/>
      <c r="BK12" s="163"/>
      <c r="BL12" s="163"/>
      <c r="BM12" s="163"/>
      <c r="BN12" s="163"/>
      <c r="BO12" s="163"/>
      <c r="BP12" s="163"/>
      <c r="BQ12" s="163"/>
      <c r="BR12" s="163"/>
      <c r="BS12" s="163"/>
      <c r="BT12" s="163"/>
      <c r="BU12" s="163"/>
      <c r="BV12" s="163"/>
    </row>
    <row r="13" spans="5:47" ht="28.5">
      <c r="E13" s="266">
        <v>2</v>
      </c>
      <c r="F13" s="259" t="s">
        <v>239</v>
      </c>
      <c r="G13" s="259" t="s">
        <v>240</v>
      </c>
      <c r="H13" s="267" t="s">
        <v>163</v>
      </c>
      <c r="I13" s="274">
        <f>IF(AND('1 Procedures, Time, Fee'!E16&gt;0.01),'1 Procedures, Time, Fee'!E16,9999999999999990)</f>
        <v>5</v>
      </c>
      <c r="J13" s="274">
        <f>IF(AND('1 Procedures, Time, Fee'!F16&gt;0.01),'1 Procedures, Time, Fee'!F16,9999999999999990)</f>
        <v>5</v>
      </c>
      <c r="K13" s="274">
        <f>IF(AND('1 Procedures, Time, Fee'!G16&gt;0.01),'1 Procedures, Time, Fee'!G16,9999999999999990)</f>
        <v>5</v>
      </c>
      <c r="L13" s="274">
        <f>IF(AND('1 Procedures, Time, Fee'!H16&gt;0.01),'1 Procedures, Time, Fee'!H16,9999999999999990)</f>
        <v>5</v>
      </c>
      <c r="M13" s="419">
        <f>IF(AND('1 Procedures, Time, Fee'!I16&gt;0.01),'1 Procedures, Time, Fee'!I16,9999999999999990)</f>
        <v>5</v>
      </c>
      <c r="O13" s="266">
        <v>2</v>
      </c>
      <c r="P13" s="259" t="s">
        <v>239</v>
      </c>
      <c r="Q13" s="259" t="s">
        <v>240</v>
      </c>
      <c r="R13" s="267" t="s">
        <v>163</v>
      </c>
      <c r="S13" s="274">
        <f>'1 Procedures, Time, Fee'!E16</f>
        <v>5</v>
      </c>
      <c r="T13" s="274">
        <f>'1 Procedures, Time, Fee'!F16</f>
        <v>5</v>
      </c>
      <c r="U13" s="274">
        <f>'1 Procedures, Time, Fee'!G16</f>
        <v>5</v>
      </c>
      <c r="V13" s="274">
        <f>'1 Procedures, Time, Fee'!H16</f>
        <v>5</v>
      </c>
      <c r="W13" s="274">
        <f>'1 Procedures, Time, Fee'!I16</f>
        <v>5</v>
      </c>
      <c r="Y13" s="266">
        <v>2</v>
      </c>
      <c r="Z13" s="400" t="s">
        <v>239</v>
      </c>
      <c r="AA13" s="259" t="s">
        <v>240</v>
      </c>
      <c r="AB13" s="267" t="s">
        <v>163</v>
      </c>
      <c r="AC13" s="171">
        <f aca="true" t="shared" si="2" ref="AC13:AG14">IF(S13=0,0,((AC$20/COUNT(S$13:S$18))/S13))</f>
        <v>0</v>
      </c>
      <c r="AD13" s="171">
        <f t="shared" si="2"/>
        <v>0</v>
      </c>
      <c r="AE13" s="171">
        <f t="shared" si="2"/>
        <v>0</v>
      </c>
      <c r="AF13" s="171">
        <f t="shared" si="2"/>
        <v>597.312</v>
      </c>
      <c r="AG13" s="171">
        <f t="shared" si="2"/>
        <v>0</v>
      </c>
      <c r="AH13" s="162">
        <f>IF(V13=0,0,((AH$20/COUNT(V$13:V$18))/V13))</f>
        <v>597.312</v>
      </c>
      <c r="AI13" s="197">
        <f>IF(W13=0,0,((AI$20/COUNT(W$13:W$18))/W13))</f>
        <v>0</v>
      </c>
      <c r="AJ13" s="171"/>
      <c r="AK13" s="266">
        <v>2</v>
      </c>
      <c r="AL13" s="259" t="s">
        <v>239</v>
      </c>
      <c r="AM13" s="259" t="s">
        <v>240</v>
      </c>
      <c r="AN13" s="267" t="s">
        <v>163</v>
      </c>
      <c r="AO13" s="390">
        <f aca="true" t="shared" si="3" ref="AO13:AU14">ROUND(AC13,0)</f>
        <v>0</v>
      </c>
      <c r="AP13" s="390">
        <f t="shared" si="3"/>
        <v>0</v>
      </c>
      <c r="AQ13" s="390">
        <f t="shared" si="3"/>
        <v>0</v>
      </c>
      <c r="AR13" s="390">
        <f t="shared" si="3"/>
        <v>597</v>
      </c>
      <c r="AS13" s="390">
        <f t="shared" si="3"/>
        <v>0</v>
      </c>
      <c r="AT13" s="390">
        <f t="shared" si="3"/>
        <v>597</v>
      </c>
      <c r="AU13" s="390">
        <f t="shared" si="3"/>
        <v>0</v>
      </c>
    </row>
    <row r="14" spans="5:47" ht="57">
      <c r="E14" s="266">
        <v>3</v>
      </c>
      <c r="F14" s="259"/>
      <c r="G14" s="259" t="s">
        <v>164</v>
      </c>
      <c r="H14" s="267" t="s">
        <v>165</v>
      </c>
      <c r="I14" s="274">
        <f>IF(AND('1 Procedures, Time, Fee'!E17&gt;0.01),'1 Procedures, Time, Fee'!E17,9999999999999990)</f>
        <v>5</v>
      </c>
      <c r="J14" s="274">
        <f>IF(AND('1 Procedures, Time, Fee'!F17&gt;0.01),'1 Procedures, Time, Fee'!F17,9999999999999990)</f>
        <v>5</v>
      </c>
      <c r="K14" s="274">
        <f>IF(AND('1 Procedures, Time, Fee'!G17&gt;0.01),'1 Procedures, Time, Fee'!G17,9999999999999990)</f>
        <v>5</v>
      </c>
      <c r="L14" s="274">
        <f>IF(AND('1 Procedures, Time, Fee'!H17&gt;0.01),'1 Procedures, Time, Fee'!H17,9999999999999990)</f>
        <v>5</v>
      </c>
      <c r="M14" s="419">
        <f>IF(AND('1 Procedures, Time, Fee'!I17&gt;0.01),'1 Procedures, Time, Fee'!I17,9999999999999990)</f>
        <v>5</v>
      </c>
      <c r="O14" s="266">
        <v>3</v>
      </c>
      <c r="P14" s="259"/>
      <c r="Q14" s="259" t="s">
        <v>164</v>
      </c>
      <c r="R14" s="267" t="s">
        <v>165</v>
      </c>
      <c r="S14" s="274">
        <f>'1 Procedures, Time, Fee'!E17</f>
        <v>5</v>
      </c>
      <c r="T14" s="274">
        <f>'1 Procedures, Time, Fee'!F17</f>
        <v>5</v>
      </c>
      <c r="U14" s="274">
        <f>'1 Procedures, Time, Fee'!G17</f>
        <v>5</v>
      </c>
      <c r="V14" s="274">
        <f>'1 Procedures, Time, Fee'!H17</f>
        <v>5</v>
      </c>
      <c r="W14" s="274">
        <f>'1 Procedures, Time, Fee'!I17</f>
        <v>5</v>
      </c>
      <c r="Y14" s="266">
        <v>3</v>
      </c>
      <c r="Z14" s="259"/>
      <c r="AA14" s="259" t="s">
        <v>164</v>
      </c>
      <c r="AB14" s="267" t="s">
        <v>165</v>
      </c>
      <c r="AC14" s="171">
        <f t="shared" si="2"/>
        <v>0</v>
      </c>
      <c r="AD14" s="171">
        <f t="shared" si="2"/>
        <v>0</v>
      </c>
      <c r="AE14" s="171">
        <f t="shared" si="2"/>
        <v>0</v>
      </c>
      <c r="AF14" s="171">
        <f t="shared" si="2"/>
        <v>597.312</v>
      </c>
      <c r="AG14" s="171">
        <f t="shared" si="2"/>
        <v>0</v>
      </c>
      <c r="AH14" s="162">
        <f>IF(V14=0,0,((AH$20/COUNT(V$13:V$18))/V14))</f>
        <v>597.312</v>
      </c>
      <c r="AI14" s="197">
        <f>IF(W14=0,0,((AI$20/COUNT(W$13:W$18))/W14))</f>
        <v>0</v>
      </c>
      <c r="AJ14" s="171"/>
      <c r="AK14" s="266">
        <v>3</v>
      </c>
      <c r="AL14" s="259"/>
      <c r="AM14" s="259" t="s">
        <v>164</v>
      </c>
      <c r="AN14" s="267" t="s">
        <v>165</v>
      </c>
      <c r="AO14" s="390">
        <f t="shared" si="3"/>
        <v>0</v>
      </c>
      <c r="AP14" s="390">
        <f t="shared" si="3"/>
        <v>0</v>
      </c>
      <c r="AQ14" s="390">
        <f t="shared" si="3"/>
        <v>0</v>
      </c>
      <c r="AR14" s="390">
        <f t="shared" si="3"/>
        <v>597</v>
      </c>
      <c r="AS14" s="390">
        <f t="shared" si="3"/>
        <v>0</v>
      </c>
      <c r="AT14" s="390">
        <f t="shared" si="3"/>
        <v>597</v>
      </c>
      <c r="AU14" s="390">
        <f t="shared" si="3"/>
        <v>0</v>
      </c>
    </row>
    <row r="15" spans="5:47" ht="42.75">
      <c r="E15" s="266"/>
      <c r="F15" s="259"/>
      <c r="G15" s="259"/>
      <c r="H15" s="267" t="s">
        <v>166</v>
      </c>
      <c r="I15" s="275"/>
      <c r="J15" s="275"/>
      <c r="K15" s="275"/>
      <c r="L15" s="275"/>
      <c r="M15" s="276"/>
      <c r="O15" s="266"/>
      <c r="P15" s="259"/>
      <c r="Q15" s="259"/>
      <c r="R15" s="267" t="s">
        <v>166</v>
      </c>
      <c r="S15" s="275"/>
      <c r="T15" s="275"/>
      <c r="U15" s="275"/>
      <c r="V15" s="275"/>
      <c r="W15" s="276"/>
      <c r="Y15" s="266"/>
      <c r="Z15" s="259"/>
      <c r="AA15" s="259"/>
      <c r="AB15" s="267" t="s">
        <v>166</v>
      </c>
      <c r="AC15" s="171"/>
      <c r="AD15" s="171"/>
      <c r="AE15" s="171"/>
      <c r="AF15" s="171"/>
      <c r="AG15" s="171"/>
      <c r="AH15" s="162"/>
      <c r="AI15" s="197"/>
      <c r="AJ15" s="171"/>
      <c r="AK15" s="266"/>
      <c r="AL15" s="259"/>
      <c r="AM15" s="259"/>
      <c r="AN15" s="267" t="s">
        <v>166</v>
      </c>
      <c r="AO15" s="385"/>
      <c r="AP15" s="385"/>
      <c r="AQ15" s="385"/>
      <c r="AR15" s="385"/>
      <c r="AS15" s="385"/>
      <c r="AT15" s="162"/>
      <c r="AU15" s="197"/>
    </row>
    <row r="16" spans="5:47" ht="28.5">
      <c r="E16" s="266"/>
      <c r="F16" s="259"/>
      <c r="G16" s="259"/>
      <c r="H16" s="267" t="s">
        <v>167</v>
      </c>
      <c r="I16" s="275"/>
      <c r="J16" s="275"/>
      <c r="K16" s="275"/>
      <c r="L16" s="275"/>
      <c r="M16" s="276"/>
      <c r="O16" s="266"/>
      <c r="P16" s="259"/>
      <c r="Q16" s="259"/>
      <c r="R16" s="267" t="s">
        <v>167</v>
      </c>
      <c r="S16" s="275"/>
      <c r="T16" s="275"/>
      <c r="U16" s="275"/>
      <c r="V16" s="275"/>
      <c r="W16" s="276"/>
      <c r="Y16" s="266"/>
      <c r="Z16" s="259"/>
      <c r="AA16" s="259"/>
      <c r="AB16" s="267" t="s">
        <v>167</v>
      </c>
      <c r="AC16" s="171"/>
      <c r="AD16" s="171"/>
      <c r="AE16" s="171"/>
      <c r="AF16" s="171"/>
      <c r="AG16" s="171"/>
      <c r="AH16" s="162"/>
      <c r="AI16" s="197"/>
      <c r="AJ16" s="171"/>
      <c r="AK16" s="266"/>
      <c r="AL16" s="259"/>
      <c r="AM16" s="259"/>
      <c r="AN16" s="267" t="s">
        <v>167</v>
      </c>
      <c r="AO16" s="385"/>
      <c r="AP16" s="385"/>
      <c r="AQ16" s="385"/>
      <c r="AR16" s="385"/>
      <c r="AS16" s="385"/>
      <c r="AT16" s="162"/>
      <c r="AU16" s="197"/>
    </row>
    <row r="17" spans="5:47" ht="28.5">
      <c r="E17" s="266"/>
      <c r="F17" s="259"/>
      <c r="G17" s="259"/>
      <c r="H17" s="267" t="s">
        <v>168</v>
      </c>
      <c r="I17" s="275"/>
      <c r="J17" s="275"/>
      <c r="K17" s="275"/>
      <c r="L17" s="275"/>
      <c r="M17" s="276"/>
      <c r="O17" s="266"/>
      <c r="P17" s="259"/>
      <c r="Q17" s="259"/>
      <c r="R17" s="267" t="s">
        <v>168</v>
      </c>
      <c r="S17" s="275"/>
      <c r="T17" s="275"/>
      <c r="U17" s="275"/>
      <c r="V17" s="275"/>
      <c r="W17" s="276"/>
      <c r="Y17" s="266"/>
      <c r="Z17" s="259"/>
      <c r="AA17" s="259"/>
      <c r="AB17" s="267" t="s">
        <v>168</v>
      </c>
      <c r="AC17" s="171"/>
      <c r="AD17" s="171"/>
      <c r="AE17" s="171"/>
      <c r="AF17" s="171"/>
      <c r="AG17" s="171"/>
      <c r="AH17" s="162"/>
      <c r="AI17" s="197"/>
      <c r="AJ17" s="171"/>
      <c r="AK17" s="266"/>
      <c r="AL17" s="259"/>
      <c r="AM17" s="259"/>
      <c r="AN17" s="267" t="s">
        <v>168</v>
      </c>
      <c r="AO17" s="385"/>
      <c r="AP17" s="385"/>
      <c r="AQ17" s="385"/>
      <c r="AR17" s="385"/>
      <c r="AS17" s="385"/>
      <c r="AT17" s="162"/>
      <c r="AU17" s="197"/>
    </row>
    <row r="18" spans="5:47" ht="14.25">
      <c r="E18" s="266">
        <v>4</v>
      </c>
      <c r="F18" s="259"/>
      <c r="G18" s="259" t="s">
        <v>241</v>
      </c>
      <c r="H18" s="267" t="s">
        <v>242</v>
      </c>
      <c r="I18" s="274">
        <f>IF(AND('1 Procedures, Time, Fee'!E21&gt;0.01),'1 Procedures, Time, Fee'!E21,9999999999999990)</f>
        <v>5</v>
      </c>
      <c r="J18" s="274">
        <f>IF(AND('1 Procedures, Time, Fee'!F21&gt;0.01),'1 Procedures, Time, Fee'!F21,9999999999999990)</f>
        <v>5</v>
      </c>
      <c r="K18" s="274">
        <f>IF(AND('1 Procedures, Time, Fee'!G21&gt;0.01),'1 Procedures, Time, Fee'!G21,9999999999999990)</f>
        <v>5</v>
      </c>
      <c r="L18" s="274">
        <f>IF(AND('1 Procedures, Time, Fee'!H21&gt;0.01),'1 Procedures, Time, Fee'!H21,9999999999999990)</f>
        <v>5</v>
      </c>
      <c r="M18" s="419">
        <f>IF(AND('1 Procedures, Time, Fee'!I21&gt;0.01),'1 Procedures, Time, Fee'!I21,9999999999999990)</f>
        <v>5</v>
      </c>
      <c r="O18" s="266">
        <v>4</v>
      </c>
      <c r="P18" s="259"/>
      <c r="Q18" s="259" t="s">
        <v>241</v>
      </c>
      <c r="R18" s="267" t="s">
        <v>242</v>
      </c>
      <c r="S18" s="274">
        <f>'1 Procedures, Time, Fee'!E21</f>
        <v>5</v>
      </c>
      <c r="T18" s="274">
        <f>'1 Procedures, Time, Fee'!F21</f>
        <v>5</v>
      </c>
      <c r="U18" s="274">
        <f>'1 Procedures, Time, Fee'!G21</f>
        <v>5</v>
      </c>
      <c r="V18" s="274">
        <f>'1 Procedures, Time, Fee'!H21</f>
        <v>5</v>
      </c>
      <c r="W18" s="274">
        <f>'1 Procedures, Time, Fee'!I21</f>
        <v>5</v>
      </c>
      <c r="Y18" s="266">
        <v>4</v>
      </c>
      <c r="Z18" s="259"/>
      <c r="AA18" s="259" t="s">
        <v>241</v>
      </c>
      <c r="AB18" s="267" t="s">
        <v>242</v>
      </c>
      <c r="AC18" s="171">
        <f>IF(S18=0,0,((AC$20/COUNT(S$13:S$18))/S18))</f>
        <v>0</v>
      </c>
      <c r="AD18" s="171">
        <f>IF(T18=0,0,((AD$20/COUNT(T$13:T$18))/T18))</f>
        <v>0</v>
      </c>
      <c r="AE18" s="171">
        <f>IF(U18=0,0,((AE$20/COUNT(U$13:U$18))/U18))</f>
        <v>0</v>
      </c>
      <c r="AF18" s="171">
        <f>IF(V18=0,0,((AF$20/COUNT(V$13:V$18))/V18))</f>
        <v>597.312</v>
      </c>
      <c r="AG18" s="171">
        <f>IF(W18=0,0,((AG$20/COUNT(W$13:W$18))/W18))</f>
        <v>0</v>
      </c>
      <c r="AH18" s="162">
        <f>IF(V18=0,0,((AH$20/COUNT(V$13:V$18))/V18))</f>
        <v>597.312</v>
      </c>
      <c r="AI18" s="197">
        <f>IF(W18=0,0,((AI$20/COUNT(W$13:W$18))/W18))</f>
        <v>0</v>
      </c>
      <c r="AJ18" s="171"/>
      <c r="AK18" s="266">
        <v>4</v>
      </c>
      <c r="AL18" s="259"/>
      <c r="AM18" s="259" t="s">
        <v>241</v>
      </c>
      <c r="AN18" s="267" t="s">
        <v>242</v>
      </c>
      <c r="AO18" s="390">
        <f aca="true" t="shared" si="4" ref="AO18:AU18">ROUND(AC18,0)</f>
        <v>0</v>
      </c>
      <c r="AP18" s="390">
        <f t="shared" si="4"/>
        <v>0</v>
      </c>
      <c r="AQ18" s="390">
        <f t="shared" si="4"/>
        <v>0</v>
      </c>
      <c r="AR18" s="390">
        <f t="shared" si="4"/>
        <v>597</v>
      </c>
      <c r="AS18" s="390">
        <f t="shared" si="4"/>
        <v>0</v>
      </c>
      <c r="AT18" s="390">
        <f t="shared" si="4"/>
        <v>597</v>
      </c>
      <c r="AU18" s="390">
        <f t="shared" si="4"/>
        <v>0</v>
      </c>
    </row>
    <row r="19" spans="5:47" ht="14.25">
      <c r="E19" s="266"/>
      <c r="F19" s="259"/>
      <c r="G19" s="259"/>
      <c r="H19" s="267"/>
      <c r="I19" s="274"/>
      <c r="J19" s="274"/>
      <c r="K19" s="274"/>
      <c r="L19" s="274"/>
      <c r="M19" s="419"/>
      <c r="O19" s="266"/>
      <c r="P19" s="259"/>
      <c r="Q19" s="259"/>
      <c r="R19" s="267"/>
      <c r="S19" s="274"/>
      <c r="T19" s="274"/>
      <c r="U19" s="274"/>
      <c r="V19" s="274"/>
      <c r="W19" s="274"/>
      <c r="Y19" s="266"/>
      <c r="Z19" s="259"/>
      <c r="AA19" s="259"/>
      <c r="AB19" s="267"/>
      <c r="AC19" s="171"/>
      <c r="AD19" s="171"/>
      <c r="AE19" s="171"/>
      <c r="AF19" s="171"/>
      <c r="AG19" s="171"/>
      <c r="AH19" s="162"/>
      <c r="AI19" s="197"/>
      <c r="AJ19" s="171"/>
      <c r="AK19" s="266"/>
      <c r="AL19" s="259"/>
      <c r="AM19" s="259"/>
      <c r="AN19" s="267"/>
      <c r="AO19" s="385"/>
      <c r="AP19" s="385"/>
      <c r="AQ19" s="385"/>
      <c r="AR19" s="385"/>
      <c r="AS19" s="385"/>
      <c r="AT19" s="162"/>
      <c r="AU19" s="197"/>
    </row>
    <row r="20" spans="5:47" ht="14.25">
      <c r="E20" s="266"/>
      <c r="F20" s="259"/>
      <c r="G20" s="259"/>
      <c r="H20" s="267"/>
      <c r="I20" s="274"/>
      <c r="J20" s="274"/>
      <c r="K20" s="274"/>
      <c r="L20" s="274"/>
      <c r="M20" s="419"/>
      <c r="O20" s="266"/>
      <c r="P20" s="259"/>
      <c r="Q20" s="259"/>
      <c r="R20" s="267"/>
      <c r="S20" s="274"/>
      <c r="T20" s="274"/>
      <c r="U20" s="274"/>
      <c r="V20" s="274"/>
      <c r="W20" s="274"/>
      <c r="Y20" s="266"/>
      <c r="Z20" s="259"/>
      <c r="AA20" s="259"/>
      <c r="AB20" s="402" t="s">
        <v>107</v>
      </c>
      <c r="AC20" s="390">
        <f>BB99</f>
        <v>0</v>
      </c>
      <c r="AD20" s="390">
        <f aca="true" t="shared" si="5" ref="AD20:AI20">BC99</f>
        <v>0</v>
      </c>
      <c r="AE20" s="390">
        <f t="shared" si="5"/>
        <v>0</v>
      </c>
      <c r="AF20" s="390">
        <f t="shared" si="5"/>
        <v>8959.68</v>
      </c>
      <c r="AG20" s="390">
        <f t="shared" si="5"/>
        <v>0</v>
      </c>
      <c r="AH20" s="391">
        <f t="shared" si="5"/>
        <v>8959.68</v>
      </c>
      <c r="AI20" s="392">
        <f t="shared" si="5"/>
        <v>0</v>
      </c>
      <c r="AJ20" s="171"/>
      <c r="AK20" s="266"/>
      <c r="AL20" s="259"/>
      <c r="AM20" s="259"/>
      <c r="AN20" s="267"/>
      <c r="AO20" s="385"/>
      <c r="AP20" s="385"/>
      <c r="AQ20" s="385"/>
      <c r="AR20" s="385"/>
      <c r="AS20" s="385"/>
      <c r="AT20" s="162"/>
      <c r="AU20" s="197"/>
    </row>
    <row r="21" spans="5:47" ht="14.25">
      <c r="E21" s="266"/>
      <c r="F21" s="259"/>
      <c r="G21" s="259"/>
      <c r="H21" s="267"/>
      <c r="I21" s="274"/>
      <c r="J21" s="274"/>
      <c r="K21" s="274"/>
      <c r="L21" s="274"/>
      <c r="M21" s="419"/>
      <c r="O21" s="266"/>
      <c r="P21" s="259"/>
      <c r="Q21" s="259"/>
      <c r="R21" s="267"/>
      <c r="S21" s="274"/>
      <c r="T21" s="274"/>
      <c r="U21" s="274"/>
      <c r="V21" s="274"/>
      <c r="W21" s="274"/>
      <c r="Y21" s="266"/>
      <c r="Z21" s="259"/>
      <c r="AA21" s="259"/>
      <c r="AB21" s="267"/>
      <c r="AC21" s="171"/>
      <c r="AD21" s="171"/>
      <c r="AE21" s="171"/>
      <c r="AF21" s="171"/>
      <c r="AG21" s="171"/>
      <c r="AH21" s="162"/>
      <c r="AI21" s="197"/>
      <c r="AJ21" s="171"/>
      <c r="AK21" s="266"/>
      <c r="AL21" s="259"/>
      <c r="AM21" s="259"/>
      <c r="AN21" s="267"/>
      <c r="AO21" s="385"/>
      <c r="AP21" s="385"/>
      <c r="AQ21" s="385"/>
      <c r="AR21" s="385"/>
      <c r="AS21" s="385"/>
      <c r="AT21" s="162"/>
      <c r="AU21" s="197"/>
    </row>
    <row r="22" spans="5:47" ht="14.25">
      <c r="E22" s="266"/>
      <c r="F22" s="259"/>
      <c r="G22" s="259"/>
      <c r="H22" s="267"/>
      <c r="I22" s="284"/>
      <c r="J22" s="284"/>
      <c r="K22" s="284"/>
      <c r="L22" s="284"/>
      <c r="M22" s="325"/>
      <c r="O22" s="266"/>
      <c r="P22" s="259"/>
      <c r="Q22" s="259"/>
      <c r="R22" s="267"/>
      <c r="S22" s="284"/>
      <c r="T22" s="284"/>
      <c r="U22" s="284"/>
      <c r="V22" s="284"/>
      <c r="W22" s="284"/>
      <c r="Y22" s="403"/>
      <c r="Z22" s="256"/>
      <c r="AA22" s="256"/>
      <c r="AB22" s="404" t="s">
        <v>108</v>
      </c>
      <c r="AC22" s="102"/>
      <c r="AD22" s="406"/>
      <c r="AE22" s="102"/>
      <c r="AF22" s="406"/>
      <c r="AG22" s="102"/>
      <c r="AH22" s="406"/>
      <c r="AI22" s="217"/>
      <c r="AJ22" s="390"/>
      <c r="AK22" s="266"/>
      <c r="AL22" s="259"/>
      <c r="AM22" s="259"/>
      <c r="AN22" s="267"/>
      <c r="AO22" s="385"/>
      <c r="AP22" s="385"/>
      <c r="AQ22" s="385"/>
      <c r="AR22" s="385"/>
      <c r="AS22" s="385"/>
      <c r="AT22" s="162"/>
      <c r="AU22" s="197"/>
    </row>
    <row r="23" spans="5:47" ht="28.5">
      <c r="E23" s="266">
        <v>5</v>
      </c>
      <c r="F23" s="259" t="s">
        <v>198</v>
      </c>
      <c r="G23" s="259" t="s">
        <v>159</v>
      </c>
      <c r="H23" s="267" t="s">
        <v>160</v>
      </c>
      <c r="I23" s="274">
        <f>IF(AND('1 Procedures, Time, Fee'!E23&gt;0.01),'1 Procedures, Time, Fee'!E23,9999999999999990)</f>
        <v>9999999999999990</v>
      </c>
      <c r="J23" s="274">
        <f>IF(AND('1 Procedures, Time, Fee'!F23&gt;0.01),'1 Procedures, Time, Fee'!F23,9999999999999990)</f>
        <v>20</v>
      </c>
      <c r="K23" s="274">
        <f>IF(AND('1 Procedures, Time, Fee'!G23&gt;0.01),'1 Procedures, Time, Fee'!G23,9999999999999990)</f>
        <v>20</v>
      </c>
      <c r="L23" s="274">
        <f>IF(AND('1 Procedures, Time, Fee'!H23&gt;0.01),'1 Procedures, Time, Fee'!H23,9999999999999990)</f>
        <v>5</v>
      </c>
      <c r="M23" s="419">
        <f>IF(AND('1 Procedures, Time, Fee'!I23&gt;0.01),'1 Procedures, Time, Fee'!I23,9999999999999990)</f>
        <v>5</v>
      </c>
      <c r="O23" s="266">
        <v>5</v>
      </c>
      <c r="P23" s="259" t="s">
        <v>198</v>
      </c>
      <c r="Q23" s="259" t="s">
        <v>159</v>
      </c>
      <c r="R23" s="267" t="s">
        <v>160</v>
      </c>
      <c r="S23" s="274">
        <f>'1 Procedures, Time, Fee'!E23</f>
        <v>0</v>
      </c>
      <c r="T23" s="274">
        <f>'1 Procedures, Time, Fee'!F23</f>
        <v>20</v>
      </c>
      <c r="U23" s="274">
        <f>'1 Procedures, Time, Fee'!G23</f>
        <v>20</v>
      </c>
      <c r="V23" s="274">
        <f>'1 Procedures, Time, Fee'!H23</f>
        <v>5</v>
      </c>
      <c r="W23" s="274">
        <f>'1 Procedures, Time, Fee'!I23</f>
        <v>5</v>
      </c>
      <c r="Y23" s="266">
        <v>5</v>
      </c>
      <c r="Z23" s="401" t="s">
        <v>198</v>
      </c>
      <c r="AA23" s="259" t="s">
        <v>159</v>
      </c>
      <c r="AB23" s="267" t="s">
        <v>160</v>
      </c>
      <c r="AC23" s="171">
        <f aca="true" t="shared" si="6" ref="AC23:AF27">IF(S23=0,0,((AC$29/COUNT(S$23:S$29)/S23)))</f>
        <v>0</v>
      </c>
      <c r="AD23" s="171">
        <f t="shared" si="6"/>
        <v>0</v>
      </c>
      <c r="AE23" s="171">
        <f t="shared" si="6"/>
        <v>0</v>
      </c>
      <c r="AF23" s="171">
        <f>IF(V23=0,0,((AF$29/COUNT(V$23:V$29)/V23)))</f>
        <v>1119.96</v>
      </c>
      <c r="AG23" s="171">
        <f>IF(W23=0,0,((AG$29/COUNT(W$23:W$29)/W23)))</f>
        <v>0</v>
      </c>
      <c r="AH23" s="162">
        <f aca="true" t="shared" si="7" ref="AH23:AI25">IF(V23=0,0,((AH$29/COUNT(V$23:V$29)/V23)))</f>
        <v>1119.96</v>
      </c>
      <c r="AI23" s="195">
        <f t="shared" si="7"/>
        <v>0</v>
      </c>
      <c r="AJ23" s="171"/>
      <c r="AK23" s="266">
        <v>5</v>
      </c>
      <c r="AL23" s="259" t="s">
        <v>198</v>
      </c>
      <c r="AM23" s="259" t="s">
        <v>159</v>
      </c>
      <c r="AN23" s="267" t="s">
        <v>160</v>
      </c>
      <c r="AO23" s="390">
        <f aca="true" t="shared" si="8" ref="AO23:AU25">ROUND(AC23,0)</f>
        <v>0</v>
      </c>
      <c r="AP23" s="390">
        <f t="shared" si="8"/>
        <v>0</v>
      </c>
      <c r="AQ23" s="390">
        <f t="shared" si="8"/>
        <v>0</v>
      </c>
      <c r="AR23" s="390">
        <f t="shared" si="8"/>
        <v>1120</v>
      </c>
      <c r="AS23" s="390">
        <f t="shared" si="8"/>
        <v>0</v>
      </c>
      <c r="AT23" s="390">
        <f t="shared" si="8"/>
        <v>1120</v>
      </c>
      <c r="AU23" s="390">
        <f t="shared" si="8"/>
        <v>0</v>
      </c>
    </row>
    <row r="24" spans="5:47" ht="14.25">
      <c r="E24" s="266"/>
      <c r="F24" s="259"/>
      <c r="G24" s="259"/>
      <c r="H24" s="267" t="s">
        <v>161</v>
      </c>
      <c r="I24" s="274">
        <f>IF(AND('1 Procedures, Time, Fee'!E24&gt;0.01),'1 Procedures, Time, Fee'!E24,9999999999999990)</f>
        <v>20</v>
      </c>
      <c r="J24" s="274">
        <f>IF(AND('1 Procedures, Time, Fee'!F24&gt;0.01),'1 Procedures, Time, Fee'!F24,9999999999999990)</f>
        <v>20</v>
      </c>
      <c r="K24" s="274">
        <f>IF(AND('1 Procedures, Time, Fee'!G24&gt;0.01),'1 Procedures, Time, Fee'!G24,9999999999999990)</f>
        <v>20</v>
      </c>
      <c r="L24" s="274">
        <f>IF(AND('1 Procedures, Time, Fee'!H24&gt;0.01),'1 Procedures, Time, Fee'!H24,9999999999999990)</f>
        <v>5</v>
      </c>
      <c r="M24" s="419">
        <f>IF(AND('1 Procedures, Time, Fee'!I24&gt;0.01),'1 Procedures, Time, Fee'!I24,9999999999999990)</f>
        <v>5</v>
      </c>
      <c r="O24" s="266"/>
      <c r="P24" s="259"/>
      <c r="Q24" s="259"/>
      <c r="R24" s="267" t="s">
        <v>161</v>
      </c>
      <c r="S24" s="274">
        <f>'1 Procedures, Time, Fee'!E24</f>
        <v>20</v>
      </c>
      <c r="T24" s="274">
        <f>'1 Procedures, Time, Fee'!F24</f>
        <v>20</v>
      </c>
      <c r="U24" s="274">
        <f>'1 Procedures, Time, Fee'!G24</f>
        <v>20</v>
      </c>
      <c r="V24" s="274">
        <f>'1 Procedures, Time, Fee'!H24</f>
        <v>5</v>
      </c>
      <c r="W24" s="274">
        <f>'1 Procedures, Time, Fee'!I24</f>
        <v>5</v>
      </c>
      <c r="Y24" s="266"/>
      <c r="Z24" s="259"/>
      <c r="AA24" s="259"/>
      <c r="AB24" s="267" t="s">
        <v>161</v>
      </c>
      <c r="AC24" s="171">
        <f t="shared" si="6"/>
        <v>0</v>
      </c>
      <c r="AD24" s="171">
        <f t="shared" si="6"/>
        <v>0</v>
      </c>
      <c r="AE24" s="171">
        <f t="shared" si="6"/>
        <v>0</v>
      </c>
      <c r="AF24" s="171">
        <f t="shared" si="6"/>
        <v>1119.96</v>
      </c>
      <c r="AG24" s="171">
        <f>IF(W24=0,0,((AG$29/COUNT(W$23:W$29)/W24)))</f>
        <v>0</v>
      </c>
      <c r="AH24" s="162">
        <f t="shared" si="7"/>
        <v>1119.96</v>
      </c>
      <c r="AI24" s="197">
        <f t="shared" si="7"/>
        <v>0</v>
      </c>
      <c r="AJ24" s="171"/>
      <c r="AK24" s="266"/>
      <c r="AL24" s="259"/>
      <c r="AM24" s="259"/>
      <c r="AN24" s="267" t="s">
        <v>161</v>
      </c>
      <c r="AO24" s="390">
        <f t="shared" si="8"/>
        <v>0</v>
      </c>
      <c r="AP24" s="390">
        <f t="shared" si="8"/>
        <v>0</v>
      </c>
      <c r="AQ24" s="390">
        <f t="shared" si="8"/>
        <v>0</v>
      </c>
      <c r="AR24" s="390">
        <f t="shared" si="8"/>
        <v>1120</v>
      </c>
      <c r="AS24" s="390">
        <f t="shared" si="8"/>
        <v>0</v>
      </c>
      <c r="AT24" s="390">
        <f t="shared" si="8"/>
        <v>1120</v>
      </c>
      <c r="AU24" s="390">
        <f t="shared" si="8"/>
        <v>0</v>
      </c>
    </row>
    <row r="25" spans="5:47" ht="57">
      <c r="E25" s="266">
        <v>6</v>
      </c>
      <c r="F25" s="259"/>
      <c r="G25" s="259" t="s">
        <v>162</v>
      </c>
      <c r="H25" s="267" t="s">
        <v>266</v>
      </c>
      <c r="I25" s="274">
        <f>IF(AND('1 Procedures, Time, Fee'!E25&gt;0.01),'1 Procedures, Time, Fee'!E25,9999999999999990)</f>
        <v>15</v>
      </c>
      <c r="J25" s="274">
        <f>IF(AND('1 Procedures, Time, Fee'!F25&gt;0.01),'1 Procedures, Time, Fee'!F25,9999999999999990)</f>
        <v>15</v>
      </c>
      <c r="K25" s="274">
        <f>IF(AND('1 Procedures, Time, Fee'!G25&gt;0.01),'1 Procedures, Time, Fee'!G25,9999999999999990)</f>
        <v>15</v>
      </c>
      <c r="L25" s="274">
        <f>IF(AND('1 Procedures, Time, Fee'!H25&gt;0.01),'1 Procedures, Time, Fee'!H25,9999999999999990)</f>
        <v>5</v>
      </c>
      <c r="M25" s="419">
        <f>IF(AND('1 Procedures, Time, Fee'!I25&gt;0.01),'1 Procedures, Time, Fee'!I25,9999999999999990)</f>
        <v>5</v>
      </c>
      <c r="O25" s="266">
        <v>6</v>
      </c>
      <c r="P25" s="259"/>
      <c r="Q25" s="259" t="s">
        <v>162</v>
      </c>
      <c r="R25" s="267" t="s">
        <v>266</v>
      </c>
      <c r="S25" s="274">
        <f>'1 Procedures, Time, Fee'!E25</f>
        <v>15</v>
      </c>
      <c r="T25" s="274">
        <f>'1 Procedures, Time, Fee'!F25</f>
        <v>15</v>
      </c>
      <c r="U25" s="274">
        <f>'1 Procedures, Time, Fee'!G25</f>
        <v>15</v>
      </c>
      <c r="V25" s="274">
        <f>'1 Procedures, Time, Fee'!H25</f>
        <v>5</v>
      </c>
      <c r="W25" s="274">
        <f>'1 Procedures, Time, Fee'!I25</f>
        <v>5</v>
      </c>
      <c r="Y25" s="266">
        <v>6</v>
      </c>
      <c r="Z25" s="259"/>
      <c r="AA25" s="259" t="s">
        <v>162</v>
      </c>
      <c r="AB25" s="267" t="s">
        <v>266</v>
      </c>
      <c r="AC25" s="171">
        <f t="shared" si="6"/>
        <v>0</v>
      </c>
      <c r="AD25" s="171">
        <f t="shared" si="6"/>
        <v>0</v>
      </c>
      <c r="AE25" s="171">
        <f t="shared" si="6"/>
        <v>0</v>
      </c>
      <c r="AF25" s="171">
        <f t="shared" si="6"/>
        <v>1119.96</v>
      </c>
      <c r="AG25" s="171">
        <f>IF(W25=0,0,((AG$29/COUNT(W$23:W$29)/W25)))</f>
        <v>0</v>
      </c>
      <c r="AH25" s="162">
        <f t="shared" si="7"/>
        <v>1119.96</v>
      </c>
      <c r="AI25" s="197">
        <f t="shared" si="7"/>
        <v>0</v>
      </c>
      <c r="AJ25" s="171"/>
      <c r="AK25" s="266">
        <v>6</v>
      </c>
      <c r="AL25" s="259"/>
      <c r="AM25" s="259" t="s">
        <v>162</v>
      </c>
      <c r="AN25" s="267" t="s">
        <v>266</v>
      </c>
      <c r="AO25" s="390">
        <f t="shared" si="8"/>
        <v>0</v>
      </c>
      <c r="AP25" s="390">
        <f t="shared" si="8"/>
        <v>0</v>
      </c>
      <c r="AQ25" s="390">
        <f t="shared" si="8"/>
        <v>0</v>
      </c>
      <c r="AR25" s="390">
        <f t="shared" si="8"/>
        <v>1120</v>
      </c>
      <c r="AS25" s="390">
        <f t="shared" si="8"/>
        <v>0</v>
      </c>
      <c r="AT25" s="390">
        <f t="shared" si="8"/>
        <v>1120</v>
      </c>
      <c r="AU25" s="390">
        <f t="shared" si="8"/>
        <v>0</v>
      </c>
    </row>
    <row r="26" spans="5:47" ht="28.5">
      <c r="E26" s="266"/>
      <c r="F26" s="259"/>
      <c r="G26" s="259"/>
      <c r="H26" s="267" t="s">
        <v>267</v>
      </c>
      <c r="I26" s="275"/>
      <c r="J26" s="275"/>
      <c r="K26" s="275"/>
      <c r="L26" s="275"/>
      <c r="M26" s="276"/>
      <c r="O26" s="266"/>
      <c r="P26" s="259"/>
      <c r="Q26" s="259"/>
      <c r="R26" s="267" t="s">
        <v>267</v>
      </c>
      <c r="S26" s="275"/>
      <c r="T26" s="275"/>
      <c r="U26" s="275"/>
      <c r="V26" s="275"/>
      <c r="W26" s="276"/>
      <c r="Y26" s="266"/>
      <c r="Z26" s="259"/>
      <c r="AA26" s="259"/>
      <c r="AB26" s="267" t="s">
        <v>267</v>
      </c>
      <c r="AC26" s="171"/>
      <c r="AD26" s="171"/>
      <c r="AE26" s="171"/>
      <c r="AF26" s="171"/>
      <c r="AG26" s="171"/>
      <c r="AH26" s="162"/>
      <c r="AI26" s="197"/>
      <c r="AJ26" s="171"/>
      <c r="AK26" s="266"/>
      <c r="AL26" s="259"/>
      <c r="AM26" s="259"/>
      <c r="AN26" s="267" t="s">
        <v>267</v>
      </c>
      <c r="AO26" s="385"/>
      <c r="AP26" s="385"/>
      <c r="AQ26" s="385"/>
      <c r="AR26" s="385"/>
      <c r="AS26" s="385"/>
      <c r="AT26" s="162"/>
      <c r="AU26" s="197"/>
    </row>
    <row r="27" spans="5:47" ht="14.25">
      <c r="E27" s="266">
        <v>7</v>
      </c>
      <c r="F27" s="259"/>
      <c r="G27" s="259" t="s">
        <v>268</v>
      </c>
      <c r="H27" s="267" t="s">
        <v>269</v>
      </c>
      <c r="I27" s="274">
        <f>IF(AND('1 Procedures, Time, Fee'!E27&gt;0.01),'1 Procedures, Time, Fee'!E27,9999999999999990)</f>
        <v>10</v>
      </c>
      <c r="J27" s="274">
        <f>IF(AND('1 Procedures, Time, Fee'!F27&gt;0.01),'1 Procedures, Time, Fee'!F27,9999999999999990)</f>
        <v>10</v>
      </c>
      <c r="K27" s="274">
        <f>IF(AND('1 Procedures, Time, Fee'!G27&gt;0.01),'1 Procedures, Time, Fee'!G27,9999999999999990)</f>
        <v>10</v>
      </c>
      <c r="L27" s="274">
        <f>IF(AND('1 Procedures, Time, Fee'!H27&gt;0.01),'1 Procedures, Time, Fee'!H27,9999999999999990)</f>
        <v>5</v>
      </c>
      <c r="M27" s="419">
        <f>IF(AND('1 Procedures, Time, Fee'!I27&gt;0.01),'1 Procedures, Time, Fee'!I27,9999999999999990)</f>
        <v>5</v>
      </c>
      <c r="O27" s="266">
        <v>7</v>
      </c>
      <c r="P27" s="259"/>
      <c r="Q27" s="259" t="s">
        <v>268</v>
      </c>
      <c r="R27" s="267" t="s">
        <v>269</v>
      </c>
      <c r="S27" s="274">
        <f>'1 Procedures, Time, Fee'!E27</f>
        <v>10</v>
      </c>
      <c r="T27" s="274">
        <f>'1 Procedures, Time, Fee'!F27</f>
        <v>10</v>
      </c>
      <c r="U27" s="274">
        <f>'1 Procedures, Time, Fee'!G27</f>
        <v>10</v>
      </c>
      <c r="V27" s="274">
        <f>'1 Procedures, Time, Fee'!H27</f>
        <v>5</v>
      </c>
      <c r="W27" s="274">
        <f>'1 Procedures, Time, Fee'!I27</f>
        <v>5</v>
      </c>
      <c r="Y27" s="266">
        <v>7</v>
      </c>
      <c r="Z27" s="259"/>
      <c r="AA27" s="259" t="s">
        <v>268</v>
      </c>
      <c r="AB27" s="267" t="s">
        <v>269</v>
      </c>
      <c r="AC27" s="171">
        <f t="shared" si="6"/>
        <v>0</v>
      </c>
      <c r="AD27" s="171">
        <f t="shared" si="6"/>
        <v>0</v>
      </c>
      <c r="AE27" s="171">
        <f t="shared" si="6"/>
        <v>0</v>
      </c>
      <c r="AF27" s="171">
        <f t="shared" si="6"/>
        <v>1119.96</v>
      </c>
      <c r="AG27" s="171">
        <f>IF(W27=0,0,((AG$29/COUNT(W$23:W$29)/W27)))</f>
        <v>0</v>
      </c>
      <c r="AH27" s="162">
        <f>IF(V27=0,0,((AH$29/COUNT(V$23:V$29)/V27)))</f>
        <v>1119.96</v>
      </c>
      <c r="AI27" s="197">
        <f>IF(W27=0,0,((AI$29/COUNT(W$23:W$29)/W27)))</f>
        <v>0</v>
      </c>
      <c r="AJ27" s="171"/>
      <c r="AK27" s="266">
        <v>7</v>
      </c>
      <c r="AL27" s="259"/>
      <c r="AM27" s="259" t="s">
        <v>268</v>
      </c>
      <c r="AN27" s="267" t="s">
        <v>269</v>
      </c>
      <c r="AO27" s="390">
        <f aca="true" t="shared" si="9" ref="AO27:AU27">ROUND(AC27,0)</f>
        <v>0</v>
      </c>
      <c r="AP27" s="390">
        <f t="shared" si="9"/>
        <v>0</v>
      </c>
      <c r="AQ27" s="390">
        <f t="shared" si="9"/>
        <v>0</v>
      </c>
      <c r="AR27" s="390">
        <f t="shared" si="9"/>
        <v>1120</v>
      </c>
      <c r="AS27" s="390">
        <f t="shared" si="9"/>
        <v>0</v>
      </c>
      <c r="AT27" s="390">
        <f t="shared" si="9"/>
        <v>1120</v>
      </c>
      <c r="AU27" s="390">
        <f t="shared" si="9"/>
        <v>0</v>
      </c>
    </row>
    <row r="28" spans="5:47" ht="14.25">
      <c r="E28" s="266"/>
      <c r="F28" s="259"/>
      <c r="G28" s="259"/>
      <c r="H28" s="267"/>
      <c r="I28" s="274"/>
      <c r="J28" s="274"/>
      <c r="K28" s="274"/>
      <c r="L28" s="274"/>
      <c r="M28" s="419"/>
      <c r="O28" s="266"/>
      <c r="P28" s="259"/>
      <c r="Q28" s="259"/>
      <c r="R28" s="267"/>
      <c r="S28" s="274"/>
      <c r="T28" s="274"/>
      <c r="U28" s="274"/>
      <c r="V28" s="274"/>
      <c r="W28" s="274"/>
      <c r="Y28" s="266"/>
      <c r="Z28" s="259"/>
      <c r="AA28" s="259"/>
      <c r="AB28" s="267"/>
      <c r="AC28" s="171"/>
      <c r="AD28" s="171"/>
      <c r="AE28" s="171"/>
      <c r="AF28" s="171"/>
      <c r="AG28" s="171"/>
      <c r="AH28" s="162"/>
      <c r="AI28" s="197"/>
      <c r="AJ28" s="171"/>
      <c r="AK28" s="266"/>
      <c r="AL28" s="259"/>
      <c r="AM28" s="259"/>
      <c r="AN28" s="267"/>
      <c r="AO28" s="385"/>
      <c r="AP28" s="385"/>
      <c r="AQ28" s="385"/>
      <c r="AR28" s="385"/>
      <c r="AS28" s="385"/>
      <c r="AT28" s="162"/>
      <c r="AU28" s="197"/>
    </row>
    <row r="29" spans="5:47" ht="14.25">
      <c r="E29" s="266"/>
      <c r="F29" s="259"/>
      <c r="G29" s="259"/>
      <c r="H29" s="267"/>
      <c r="I29" s="274"/>
      <c r="J29" s="274"/>
      <c r="K29" s="274"/>
      <c r="L29" s="274"/>
      <c r="M29" s="419"/>
      <c r="O29" s="266"/>
      <c r="P29" s="259"/>
      <c r="Q29" s="259"/>
      <c r="R29" s="267"/>
      <c r="S29" s="274"/>
      <c r="T29" s="274"/>
      <c r="U29" s="274"/>
      <c r="V29" s="274"/>
      <c r="W29" s="274"/>
      <c r="Y29" s="266"/>
      <c r="Z29" s="259"/>
      <c r="AA29" s="259"/>
      <c r="AB29" s="402" t="s">
        <v>107</v>
      </c>
      <c r="AC29" s="390">
        <f>BB100</f>
        <v>0</v>
      </c>
      <c r="AD29" s="390">
        <f aca="true" t="shared" si="10" ref="AD29:AI29">BC100</f>
        <v>0</v>
      </c>
      <c r="AE29" s="390">
        <f t="shared" si="10"/>
        <v>0</v>
      </c>
      <c r="AF29" s="390">
        <f t="shared" si="10"/>
        <v>22399.2</v>
      </c>
      <c r="AG29" s="390">
        <f t="shared" si="10"/>
        <v>0</v>
      </c>
      <c r="AH29" s="391">
        <f t="shared" si="10"/>
        <v>22399.2</v>
      </c>
      <c r="AI29" s="392">
        <f t="shared" si="10"/>
        <v>0</v>
      </c>
      <c r="AJ29" s="171"/>
      <c r="AK29" s="266"/>
      <c r="AL29" s="259"/>
      <c r="AM29" s="259"/>
      <c r="AN29" s="267"/>
      <c r="AO29" s="385"/>
      <c r="AP29" s="385"/>
      <c r="AQ29" s="385"/>
      <c r="AR29" s="385"/>
      <c r="AS29" s="385"/>
      <c r="AT29" s="162"/>
      <c r="AU29" s="197"/>
    </row>
    <row r="30" spans="5:47" ht="14.25">
      <c r="E30" s="266"/>
      <c r="F30" s="259"/>
      <c r="G30" s="259"/>
      <c r="H30" s="267"/>
      <c r="I30" s="284"/>
      <c r="J30" s="284"/>
      <c r="K30" s="284"/>
      <c r="L30" s="284"/>
      <c r="M30" s="325"/>
      <c r="O30" s="266"/>
      <c r="P30" s="259"/>
      <c r="Q30" s="259"/>
      <c r="R30" s="267"/>
      <c r="S30" s="284"/>
      <c r="T30" s="284"/>
      <c r="U30" s="284"/>
      <c r="V30" s="284"/>
      <c r="W30" s="284"/>
      <c r="Y30" s="403"/>
      <c r="Z30" s="256"/>
      <c r="AA30" s="256"/>
      <c r="AB30" s="404" t="s">
        <v>108</v>
      </c>
      <c r="AC30" s="102"/>
      <c r="AD30" s="406"/>
      <c r="AE30" s="102"/>
      <c r="AF30" s="406"/>
      <c r="AG30" s="102"/>
      <c r="AH30" s="406"/>
      <c r="AI30" s="217"/>
      <c r="AJ30" s="390"/>
      <c r="AK30" s="266"/>
      <c r="AL30" s="259"/>
      <c r="AM30" s="259"/>
      <c r="AN30" s="267"/>
      <c r="AO30" s="385"/>
      <c r="AP30" s="385"/>
      <c r="AQ30" s="385"/>
      <c r="AR30" s="385"/>
      <c r="AS30" s="385"/>
      <c r="AT30" s="162"/>
      <c r="AU30" s="197"/>
    </row>
    <row r="31" spans="5:47" ht="28.5">
      <c r="E31" s="266">
        <v>8</v>
      </c>
      <c r="F31" s="259" t="s">
        <v>114</v>
      </c>
      <c r="G31" s="259" t="s">
        <v>270</v>
      </c>
      <c r="H31" s="267" t="s">
        <v>271</v>
      </c>
      <c r="I31" s="274">
        <f>IF(AND('1 Procedures, Time, Fee'!E29&gt;0.01),'1 Procedures, Time, Fee'!E29,9999999999999990)</f>
        <v>9999999999999990</v>
      </c>
      <c r="J31" s="274">
        <f>IF(AND('1 Procedures, Time, Fee'!F29&gt;0.01),'1 Procedures, Time, Fee'!F29,9999999999999990)</f>
        <v>40</v>
      </c>
      <c r="K31" s="274">
        <f>IF(AND('1 Procedures, Time, Fee'!G29&gt;0.01),'1 Procedures, Time, Fee'!G29,9999999999999990)</f>
        <v>40</v>
      </c>
      <c r="L31" s="274">
        <f>IF(AND('1 Procedures, Time, Fee'!H29&gt;0.01),'1 Procedures, Time, Fee'!H29,9999999999999990)</f>
        <v>30</v>
      </c>
      <c r="M31" s="419">
        <f>IF(AND('1 Procedures, Time, Fee'!I29&gt;0.01),'1 Procedures, Time, Fee'!I29,9999999999999990)</f>
        <v>30</v>
      </c>
      <c r="O31" s="266">
        <v>8</v>
      </c>
      <c r="P31" s="259" t="s">
        <v>114</v>
      </c>
      <c r="Q31" s="259" t="s">
        <v>270</v>
      </c>
      <c r="R31" s="267" t="s">
        <v>271</v>
      </c>
      <c r="S31" s="274">
        <f>'1 Procedures, Time, Fee'!E29</f>
        <v>0</v>
      </c>
      <c r="T31" s="274">
        <f>'1 Procedures, Time, Fee'!F29</f>
        <v>40</v>
      </c>
      <c r="U31" s="274">
        <f>'1 Procedures, Time, Fee'!G29</f>
        <v>40</v>
      </c>
      <c r="V31" s="274">
        <f>'1 Procedures, Time, Fee'!H29</f>
        <v>30</v>
      </c>
      <c r="W31" s="274">
        <f>'1 Procedures, Time, Fee'!I29</f>
        <v>30</v>
      </c>
      <c r="Y31" s="266">
        <v>8</v>
      </c>
      <c r="Z31" s="400" t="s">
        <v>114</v>
      </c>
      <c r="AA31" s="259" t="s">
        <v>270</v>
      </c>
      <c r="AB31" s="267" t="s">
        <v>271</v>
      </c>
      <c r="AC31" s="171">
        <f>IF(S31=0,0,((AC$43/COUNT(S$31:S$44)/S31)))</f>
        <v>0</v>
      </c>
      <c r="AD31" s="171">
        <f>IF(T31=0,0,((AD$43/COUNT(T$31:T$44)/T31)))</f>
        <v>0</v>
      </c>
      <c r="AE31" s="171">
        <f>IF(U31=0,0,((AE$43/COUNT(U$31:U$44)/U31)))</f>
        <v>0</v>
      </c>
      <c r="AF31" s="171">
        <f>IF(V31=0,0,((AF$43/COUNT(V$31:V$44)/V31)))</f>
        <v>119.46240000000002</v>
      </c>
      <c r="AG31" s="171">
        <f>IF(W31=0,0,((AG$43/COUNT(W$31:W$44)/W31)))</f>
        <v>0</v>
      </c>
      <c r="AH31" s="162">
        <f>IF(V31=0,0,((AH$43/COUNT(V$31:V$44)/V31)))</f>
        <v>119.46240000000002</v>
      </c>
      <c r="AI31" s="195">
        <f>IF(W31=0,0,((AI$43/COUNT(W$31:W$44)/W31)))</f>
        <v>0</v>
      </c>
      <c r="AJ31" s="171"/>
      <c r="AK31" s="266">
        <v>8</v>
      </c>
      <c r="AL31" s="259" t="s">
        <v>114</v>
      </c>
      <c r="AM31" s="259" t="s">
        <v>270</v>
      </c>
      <c r="AN31" s="267" t="s">
        <v>271</v>
      </c>
      <c r="AO31" s="390">
        <f aca="true" t="shared" si="11" ref="AO31:AU31">ROUND(AC31,0)</f>
        <v>0</v>
      </c>
      <c r="AP31" s="390">
        <f t="shared" si="11"/>
        <v>0</v>
      </c>
      <c r="AQ31" s="390">
        <f t="shared" si="11"/>
        <v>0</v>
      </c>
      <c r="AR31" s="390">
        <f t="shared" si="11"/>
        <v>119</v>
      </c>
      <c r="AS31" s="390">
        <f t="shared" si="11"/>
        <v>0</v>
      </c>
      <c r="AT31" s="390">
        <f t="shared" si="11"/>
        <v>119</v>
      </c>
      <c r="AU31" s="390">
        <f t="shared" si="11"/>
        <v>0</v>
      </c>
    </row>
    <row r="32" spans="5:60" ht="28.5">
      <c r="E32" s="266"/>
      <c r="F32" s="259"/>
      <c r="G32" s="259"/>
      <c r="H32" s="267" t="s">
        <v>272</v>
      </c>
      <c r="I32" s="275"/>
      <c r="J32" s="275"/>
      <c r="K32" s="275"/>
      <c r="L32" s="275"/>
      <c r="M32" s="276"/>
      <c r="O32" s="266"/>
      <c r="P32" s="259"/>
      <c r="Q32" s="259"/>
      <c r="R32" s="267" t="s">
        <v>272</v>
      </c>
      <c r="S32" s="275"/>
      <c r="T32" s="275"/>
      <c r="U32" s="275"/>
      <c r="V32" s="275"/>
      <c r="W32" s="276"/>
      <c r="Y32" s="266"/>
      <c r="Z32" s="259"/>
      <c r="AA32" s="259"/>
      <c r="AB32" s="267" t="s">
        <v>272</v>
      </c>
      <c r="AC32" s="171"/>
      <c r="AD32" s="171"/>
      <c r="AE32" s="171"/>
      <c r="AF32" s="171"/>
      <c r="AG32" s="171"/>
      <c r="AH32" s="162"/>
      <c r="AI32" s="197"/>
      <c r="AJ32" s="171"/>
      <c r="AK32" s="266"/>
      <c r="AL32" s="259"/>
      <c r="AM32" s="259"/>
      <c r="AN32" s="267" t="s">
        <v>272</v>
      </c>
      <c r="AO32" s="385"/>
      <c r="AP32" s="385"/>
      <c r="AQ32" s="385"/>
      <c r="AR32" s="385"/>
      <c r="AS32" s="385"/>
      <c r="AT32" s="162"/>
      <c r="AU32" s="197"/>
      <c r="BA32" s="212"/>
      <c r="BB32" s="212"/>
      <c r="BC32" s="212"/>
      <c r="BD32" s="212"/>
      <c r="BE32" s="212"/>
      <c r="BF32" s="212"/>
      <c r="BG32" s="212"/>
      <c r="BH32" s="212"/>
    </row>
    <row r="33" spans="5:47" ht="57">
      <c r="E33" s="266">
        <v>9</v>
      </c>
      <c r="F33" s="259"/>
      <c r="G33" s="259" t="s">
        <v>276</v>
      </c>
      <c r="H33" s="267" t="s">
        <v>293</v>
      </c>
      <c r="I33" s="274">
        <f>IF(AND('1 Procedures, Time, Fee'!E31&gt;0.01),'1 Procedures, Time, Fee'!E31,9999999999999990)</f>
        <v>9999999999999990</v>
      </c>
      <c r="J33" s="274">
        <f>IF(AND('1 Procedures, Time, Fee'!F31&gt;0.01),'1 Procedures, Time, Fee'!F31,9999999999999990)</f>
        <v>40</v>
      </c>
      <c r="K33" s="274">
        <f>IF(AND('1 Procedures, Time, Fee'!G31&gt;0.01),'1 Procedures, Time, Fee'!G31,9999999999999990)</f>
        <v>40</v>
      </c>
      <c r="L33" s="274">
        <f>IF(AND('1 Procedures, Time, Fee'!H31&gt;0.01),'1 Procedures, Time, Fee'!H31,9999999999999990)</f>
        <v>40</v>
      </c>
      <c r="M33" s="419">
        <f>IF(AND('1 Procedures, Time, Fee'!I31&gt;0.01),'1 Procedures, Time, Fee'!I31,9999999999999990)</f>
        <v>40</v>
      </c>
      <c r="O33" s="266">
        <v>9</v>
      </c>
      <c r="P33" s="259"/>
      <c r="Q33" s="259" t="s">
        <v>276</v>
      </c>
      <c r="R33" s="267" t="s">
        <v>293</v>
      </c>
      <c r="S33" s="274">
        <f>'1 Procedures, Time, Fee'!E31</f>
        <v>0</v>
      </c>
      <c r="T33" s="274">
        <f>'1 Procedures, Time, Fee'!F31</f>
        <v>40</v>
      </c>
      <c r="U33" s="274">
        <f>'1 Procedures, Time, Fee'!G31</f>
        <v>40</v>
      </c>
      <c r="V33" s="274">
        <f>'1 Procedures, Time, Fee'!H31</f>
        <v>40</v>
      </c>
      <c r="W33" s="274">
        <f>'1 Procedures, Time, Fee'!I31</f>
        <v>40</v>
      </c>
      <c r="Y33" s="266">
        <v>9</v>
      </c>
      <c r="Z33" s="259"/>
      <c r="AA33" s="259" t="s">
        <v>276</v>
      </c>
      <c r="AB33" s="267" t="s">
        <v>293</v>
      </c>
      <c r="AC33" s="171">
        <f>IF(S33=0,0,((AC$43/COUNT(S$31:S$44)/S33)))</f>
        <v>0</v>
      </c>
      <c r="AD33" s="171">
        <f>IF(T33=0,0,((AD$43/COUNT(T$31:T$44)/T33)))</f>
        <v>0</v>
      </c>
      <c r="AE33" s="171">
        <f>IF(U33=0,0,((AE$43/COUNT(U$31:U$44)/U33)))</f>
        <v>0</v>
      </c>
      <c r="AF33" s="171">
        <f>IF(V33=0,0,((AF$43/COUNT(V$31:V$44)/V33)))</f>
        <v>89.5968</v>
      </c>
      <c r="AG33" s="171">
        <f>IF(W33=0,0,((AG$43/COUNT(W$31:W$44)/W33)))</f>
        <v>0</v>
      </c>
      <c r="AH33" s="162">
        <f>IF(V33=0,0,((AH$43/COUNT(V$31:V$44)/V33)))</f>
        <v>89.5968</v>
      </c>
      <c r="AI33" s="197">
        <f>IF(W33=0,0,((AI$43/COUNT(W$31:W$44)/W33)))</f>
        <v>0</v>
      </c>
      <c r="AJ33" s="171"/>
      <c r="AK33" s="266">
        <v>9</v>
      </c>
      <c r="AL33" s="259"/>
      <c r="AM33" s="259" t="s">
        <v>276</v>
      </c>
      <c r="AN33" s="267" t="s">
        <v>293</v>
      </c>
      <c r="AO33" s="390">
        <f aca="true" t="shared" si="12" ref="AO33:AU33">ROUND(AC33,0)</f>
        <v>0</v>
      </c>
      <c r="AP33" s="390">
        <f t="shared" si="12"/>
        <v>0</v>
      </c>
      <c r="AQ33" s="390">
        <f t="shared" si="12"/>
        <v>0</v>
      </c>
      <c r="AR33" s="390">
        <f t="shared" si="12"/>
        <v>90</v>
      </c>
      <c r="AS33" s="390">
        <f t="shared" si="12"/>
        <v>0</v>
      </c>
      <c r="AT33" s="390">
        <f t="shared" si="12"/>
        <v>90</v>
      </c>
      <c r="AU33" s="390">
        <f t="shared" si="12"/>
        <v>0</v>
      </c>
    </row>
    <row r="34" spans="5:47" ht="42.75">
      <c r="E34" s="266"/>
      <c r="F34" s="259"/>
      <c r="G34" s="259"/>
      <c r="H34" s="267" t="s">
        <v>294</v>
      </c>
      <c r="I34" s="275"/>
      <c r="J34" s="275"/>
      <c r="K34" s="275"/>
      <c r="L34" s="275"/>
      <c r="M34" s="276"/>
      <c r="O34" s="266"/>
      <c r="P34" s="259"/>
      <c r="Q34" s="259"/>
      <c r="R34" s="267" t="s">
        <v>294</v>
      </c>
      <c r="S34" s="275"/>
      <c r="T34" s="275"/>
      <c r="U34" s="275"/>
      <c r="V34" s="275"/>
      <c r="W34" s="276"/>
      <c r="Y34" s="266"/>
      <c r="Z34" s="259"/>
      <c r="AA34" s="259"/>
      <c r="AB34" s="267" t="s">
        <v>294</v>
      </c>
      <c r="AC34" s="171"/>
      <c r="AD34" s="171"/>
      <c r="AE34" s="171"/>
      <c r="AF34" s="171"/>
      <c r="AG34" s="171"/>
      <c r="AH34" s="162"/>
      <c r="AI34" s="197"/>
      <c r="AJ34" s="171"/>
      <c r="AK34" s="266"/>
      <c r="AL34" s="259"/>
      <c r="AM34" s="259"/>
      <c r="AN34" s="267" t="s">
        <v>294</v>
      </c>
      <c r="AO34" s="385"/>
      <c r="AP34" s="385"/>
      <c r="AQ34" s="385"/>
      <c r="AR34" s="385"/>
      <c r="AS34" s="385"/>
      <c r="AT34" s="162"/>
      <c r="AU34" s="197"/>
    </row>
    <row r="35" spans="5:47" ht="42.75">
      <c r="E35" s="266"/>
      <c r="F35" s="259"/>
      <c r="G35" s="259"/>
      <c r="H35" s="267" t="s">
        <v>295</v>
      </c>
      <c r="I35" s="275"/>
      <c r="J35" s="275"/>
      <c r="K35" s="275"/>
      <c r="L35" s="275"/>
      <c r="M35" s="276"/>
      <c r="O35" s="266"/>
      <c r="P35" s="259"/>
      <c r="Q35" s="259"/>
      <c r="R35" s="267" t="s">
        <v>295</v>
      </c>
      <c r="S35" s="275"/>
      <c r="T35" s="275"/>
      <c r="U35" s="275"/>
      <c r="V35" s="275"/>
      <c r="W35" s="276"/>
      <c r="Y35" s="266"/>
      <c r="Z35" s="259"/>
      <c r="AA35" s="259"/>
      <c r="AB35" s="267" t="s">
        <v>295</v>
      </c>
      <c r="AC35" s="171"/>
      <c r="AD35" s="171"/>
      <c r="AE35" s="171"/>
      <c r="AF35" s="171"/>
      <c r="AG35" s="171"/>
      <c r="AH35" s="162"/>
      <c r="AI35" s="197"/>
      <c r="AJ35" s="171"/>
      <c r="AK35" s="266"/>
      <c r="AL35" s="259"/>
      <c r="AM35" s="259"/>
      <c r="AN35" s="267" t="s">
        <v>295</v>
      </c>
      <c r="AO35" s="385"/>
      <c r="AP35" s="385"/>
      <c r="AQ35" s="385"/>
      <c r="AR35" s="385"/>
      <c r="AS35" s="385"/>
      <c r="AT35" s="162"/>
      <c r="AU35" s="197"/>
    </row>
    <row r="36" spans="5:47" ht="57">
      <c r="E36" s="266">
        <v>10</v>
      </c>
      <c r="F36" s="259"/>
      <c r="G36" s="259" t="s">
        <v>296</v>
      </c>
      <c r="H36" s="267" t="s">
        <v>300</v>
      </c>
      <c r="I36" s="274">
        <f>IF(AND('1 Procedures, Time, Fee'!E34&gt;0.01),'1 Procedures, Time, Fee'!E34,9999999999999990)</f>
        <v>9999999999999990</v>
      </c>
      <c r="J36" s="274">
        <f>IF(AND('1 Procedures, Time, Fee'!F34&gt;0.01),'1 Procedures, Time, Fee'!F34,9999999999999990)</f>
        <v>40</v>
      </c>
      <c r="K36" s="274">
        <f>IF(AND('1 Procedures, Time, Fee'!G34&gt;0.01),'1 Procedures, Time, Fee'!G34,9999999999999990)</f>
        <v>40</v>
      </c>
      <c r="L36" s="274">
        <f>IF(AND('1 Procedures, Time, Fee'!H34&gt;0.01),'1 Procedures, Time, Fee'!H34,9999999999999990)</f>
        <v>40</v>
      </c>
      <c r="M36" s="419">
        <f>IF(AND('1 Procedures, Time, Fee'!I34&gt;0.01),'1 Procedures, Time, Fee'!I34,9999999999999990)</f>
        <v>40</v>
      </c>
      <c r="O36" s="266">
        <v>10</v>
      </c>
      <c r="P36" s="259"/>
      <c r="Q36" s="259" t="s">
        <v>296</v>
      </c>
      <c r="R36" s="267" t="s">
        <v>300</v>
      </c>
      <c r="S36" s="274">
        <f>'1 Procedures, Time, Fee'!E34</f>
        <v>0</v>
      </c>
      <c r="T36" s="274">
        <f>'1 Procedures, Time, Fee'!F34</f>
        <v>40</v>
      </c>
      <c r="U36" s="274">
        <f>'1 Procedures, Time, Fee'!G34</f>
        <v>40</v>
      </c>
      <c r="V36" s="274">
        <f>'1 Procedures, Time, Fee'!H34</f>
        <v>40</v>
      </c>
      <c r="W36" s="274">
        <f>'1 Procedures, Time, Fee'!I34</f>
        <v>40</v>
      </c>
      <c r="Y36" s="266">
        <v>10</v>
      </c>
      <c r="Z36" s="259"/>
      <c r="AA36" s="259" t="s">
        <v>296</v>
      </c>
      <c r="AB36" s="267" t="s">
        <v>300</v>
      </c>
      <c r="AC36" s="171">
        <f>IF(S36=0,0,((AC$43/COUNT(S$31:S$44)/S36)))</f>
        <v>0</v>
      </c>
      <c r="AD36" s="171">
        <f>IF(T36=0,0,((AD$43/COUNT(T$31:T$44)/T36)))</f>
        <v>0</v>
      </c>
      <c r="AE36" s="171">
        <f>IF(U36=0,0,((AE$43/COUNT(U$31:U$44)/U36)))</f>
        <v>0</v>
      </c>
      <c r="AF36" s="171">
        <f>IF(V36=0,0,((AF$43/COUNT(V$31:V$44)/V36)))</f>
        <v>89.5968</v>
      </c>
      <c r="AG36" s="171">
        <f>IF(W36=0,0,((AG$43/COUNT(W$31:W$44)/W36)))</f>
        <v>0</v>
      </c>
      <c r="AH36" s="162">
        <f>IF(V36=0,0,((AH$43/COUNT(V$31:V$44)/V36)))</f>
        <v>89.5968</v>
      </c>
      <c r="AI36" s="197">
        <f>IF(W36=0,0,((AI$43/COUNT(W$31:W$44)/W36)))</f>
        <v>0</v>
      </c>
      <c r="AJ36" s="171"/>
      <c r="AK36" s="266">
        <v>10</v>
      </c>
      <c r="AL36" s="259"/>
      <c r="AM36" s="259" t="s">
        <v>296</v>
      </c>
      <c r="AN36" s="267" t="s">
        <v>300</v>
      </c>
      <c r="AO36" s="390">
        <f aca="true" t="shared" si="13" ref="AO36:AU36">ROUND(AC36,0)</f>
        <v>0</v>
      </c>
      <c r="AP36" s="390">
        <f t="shared" si="13"/>
        <v>0</v>
      </c>
      <c r="AQ36" s="390">
        <f t="shared" si="13"/>
        <v>0</v>
      </c>
      <c r="AR36" s="390">
        <f t="shared" si="13"/>
        <v>90</v>
      </c>
      <c r="AS36" s="390">
        <f t="shared" si="13"/>
        <v>0</v>
      </c>
      <c r="AT36" s="390">
        <f t="shared" si="13"/>
        <v>90</v>
      </c>
      <c r="AU36" s="390">
        <f t="shared" si="13"/>
        <v>0</v>
      </c>
    </row>
    <row r="37" spans="5:47" ht="42.75">
      <c r="E37" s="266"/>
      <c r="F37" s="259"/>
      <c r="G37" s="259"/>
      <c r="H37" s="267" t="s">
        <v>301</v>
      </c>
      <c r="I37" s="275"/>
      <c r="J37" s="275"/>
      <c r="K37" s="275"/>
      <c r="L37" s="275"/>
      <c r="M37" s="276"/>
      <c r="O37" s="266"/>
      <c r="P37" s="259"/>
      <c r="Q37" s="259"/>
      <c r="R37" s="267" t="s">
        <v>301</v>
      </c>
      <c r="S37" s="275"/>
      <c r="T37" s="275"/>
      <c r="U37" s="275"/>
      <c r="V37" s="275"/>
      <c r="W37" s="276"/>
      <c r="Y37" s="266"/>
      <c r="Z37" s="259"/>
      <c r="AA37" s="259"/>
      <c r="AB37" s="267" t="s">
        <v>301</v>
      </c>
      <c r="AC37" s="171"/>
      <c r="AD37" s="171"/>
      <c r="AE37" s="171"/>
      <c r="AF37" s="171"/>
      <c r="AG37" s="171"/>
      <c r="AH37" s="162"/>
      <c r="AI37" s="197"/>
      <c r="AJ37" s="171"/>
      <c r="AK37" s="266"/>
      <c r="AL37" s="259"/>
      <c r="AM37" s="259"/>
      <c r="AN37" s="267" t="s">
        <v>301</v>
      </c>
      <c r="AO37" s="385"/>
      <c r="AP37" s="385"/>
      <c r="AQ37" s="385"/>
      <c r="AR37" s="385"/>
      <c r="AS37" s="385"/>
      <c r="AT37" s="162"/>
      <c r="AU37" s="197"/>
    </row>
    <row r="38" spans="5:47" ht="57">
      <c r="E38" s="266">
        <v>11</v>
      </c>
      <c r="F38" s="259"/>
      <c r="G38" s="259" t="s">
        <v>302</v>
      </c>
      <c r="H38" s="267" t="s">
        <v>260</v>
      </c>
      <c r="I38" s="274">
        <f>IF(AND('1 Procedures, Time, Fee'!E36&gt;0.01),'1 Procedures, Time, Fee'!E36,9999999999999990)</f>
        <v>9999999999999990</v>
      </c>
      <c r="J38" s="274">
        <f>IF(AND('1 Procedures, Time, Fee'!F36&gt;0.01),'1 Procedures, Time, Fee'!F36,9999999999999990)</f>
        <v>60</v>
      </c>
      <c r="K38" s="274">
        <f>IF(AND('1 Procedures, Time, Fee'!G36&gt;0.01),'1 Procedures, Time, Fee'!G36,9999999999999990)</f>
        <v>60</v>
      </c>
      <c r="L38" s="274">
        <f>IF(AND('1 Procedures, Time, Fee'!H36&gt;0.01),'1 Procedures, Time, Fee'!H36,9999999999999990)</f>
        <v>60</v>
      </c>
      <c r="M38" s="419">
        <f>IF(AND('1 Procedures, Time, Fee'!I36&gt;0.01),'1 Procedures, Time, Fee'!I36,9999999999999990)</f>
        <v>60</v>
      </c>
      <c r="O38" s="266">
        <v>11</v>
      </c>
      <c r="P38" s="259"/>
      <c r="Q38" s="259" t="s">
        <v>302</v>
      </c>
      <c r="R38" s="267" t="s">
        <v>260</v>
      </c>
      <c r="S38" s="274">
        <f>'1 Procedures, Time, Fee'!E36</f>
        <v>0</v>
      </c>
      <c r="T38" s="274">
        <f>'1 Procedures, Time, Fee'!F36</f>
        <v>60</v>
      </c>
      <c r="U38" s="274">
        <f>'1 Procedures, Time, Fee'!G36</f>
        <v>60</v>
      </c>
      <c r="V38" s="274">
        <f>'1 Procedures, Time, Fee'!H36</f>
        <v>60</v>
      </c>
      <c r="W38" s="274">
        <f>'1 Procedures, Time, Fee'!I36</f>
        <v>60</v>
      </c>
      <c r="Y38" s="266">
        <v>11</v>
      </c>
      <c r="Z38" s="259"/>
      <c r="AA38" s="259" t="s">
        <v>302</v>
      </c>
      <c r="AB38" s="267" t="s">
        <v>260</v>
      </c>
      <c r="AC38" s="171">
        <f aca="true" t="shared" si="14" ref="AC38:AE41">IF(S38=0,0,((AC$43/COUNT(S$31:S$44)/S38)))</f>
        <v>0</v>
      </c>
      <c r="AD38" s="171">
        <f t="shared" si="14"/>
        <v>0</v>
      </c>
      <c r="AE38" s="171">
        <f t="shared" si="14"/>
        <v>0</v>
      </c>
      <c r="AF38" s="171">
        <f aca="true" t="shared" si="15" ref="AF38:AG41">IF(V38=0,0,((AF$43/COUNT(V$31:V$44)/V38)))</f>
        <v>59.73120000000001</v>
      </c>
      <c r="AG38" s="171">
        <f t="shared" si="15"/>
        <v>0</v>
      </c>
      <c r="AH38" s="162">
        <f aca="true" t="shared" si="16" ref="AH38:AI41">IF(V38=0,0,((AH$43/COUNT(V$31:V$44)/V38)))</f>
        <v>59.73120000000001</v>
      </c>
      <c r="AI38" s="197">
        <f t="shared" si="16"/>
        <v>0</v>
      </c>
      <c r="AJ38" s="171"/>
      <c r="AK38" s="266">
        <v>11</v>
      </c>
      <c r="AL38" s="259"/>
      <c r="AM38" s="259" t="s">
        <v>302</v>
      </c>
      <c r="AN38" s="267" t="s">
        <v>260</v>
      </c>
      <c r="AO38" s="390">
        <f aca="true" t="shared" si="17" ref="AO38:AU41">ROUND(AC38,0)</f>
        <v>0</v>
      </c>
      <c r="AP38" s="390">
        <f t="shared" si="17"/>
        <v>0</v>
      </c>
      <c r="AQ38" s="390">
        <f t="shared" si="17"/>
        <v>0</v>
      </c>
      <c r="AR38" s="390">
        <f t="shared" si="17"/>
        <v>60</v>
      </c>
      <c r="AS38" s="390">
        <f t="shared" si="17"/>
        <v>0</v>
      </c>
      <c r="AT38" s="390">
        <f t="shared" si="17"/>
        <v>60</v>
      </c>
      <c r="AU38" s="390">
        <f t="shared" si="17"/>
        <v>0</v>
      </c>
    </row>
    <row r="39" spans="5:47" ht="57">
      <c r="E39" s="266">
        <v>12</v>
      </c>
      <c r="F39" s="259"/>
      <c r="G39" s="259" t="s">
        <v>261</v>
      </c>
      <c r="H39" s="267" t="s">
        <v>262</v>
      </c>
      <c r="I39" s="274">
        <f>IF(AND('1 Procedures, Time, Fee'!E37&gt;0.01),'1 Procedures, Time, Fee'!E37,9999999999999990)</f>
        <v>9999999999999990</v>
      </c>
      <c r="J39" s="274">
        <f>IF(AND('1 Procedures, Time, Fee'!F37&gt;0.01),'1 Procedures, Time, Fee'!F37,9999999999999990)</f>
        <v>50</v>
      </c>
      <c r="K39" s="274">
        <f>IF(AND('1 Procedures, Time, Fee'!G37&gt;0.01),'1 Procedures, Time, Fee'!G37,9999999999999990)</f>
        <v>50</v>
      </c>
      <c r="L39" s="274">
        <f>IF(AND('1 Procedures, Time, Fee'!H37&gt;0.01),'1 Procedures, Time, Fee'!H37,9999999999999990)</f>
        <v>40</v>
      </c>
      <c r="M39" s="419">
        <f>IF(AND('1 Procedures, Time, Fee'!I37&gt;0.01),'1 Procedures, Time, Fee'!I37,9999999999999990)</f>
        <v>40</v>
      </c>
      <c r="O39" s="266">
        <v>12</v>
      </c>
      <c r="P39" s="259"/>
      <c r="Q39" s="259" t="s">
        <v>261</v>
      </c>
      <c r="R39" s="267" t="s">
        <v>262</v>
      </c>
      <c r="S39" s="274">
        <f>'1 Procedures, Time, Fee'!E37</f>
        <v>0</v>
      </c>
      <c r="T39" s="274">
        <f>'1 Procedures, Time, Fee'!F37</f>
        <v>50</v>
      </c>
      <c r="U39" s="274">
        <f>'1 Procedures, Time, Fee'!G37</f>
        <v>50</v>
      </c>
      <c r="V39" s="274">
        <f>'1 Procedures, Time, Fee'!H37</f>
        <v>40</v>
      </c>
      <c r="W39" s="274">
        <f>'1 Procedures, Time, Fee'!I37</f>
        <v>40</v>
      </c>
      <c r="Y39" s="266">
        <v>12</v>
      </c>
      <c r="Z39" s="259"/>
      <c r="AA39" s="259" t="s">
        <v>261</v>
      </c>
      <c r="AB39" s="267" t="s">
        <v>262</v>
      </c>
      <c r="AC39" s="171">
        <f t="shared" si="14"/>
        <v>0</v>
      </c>
      <c r="AD39" s="171">
        <f t="shared" si="14"/>
        <v>0</v>
      </c>
      <c r="AE39" s="171">
        <f t="shared" si="14"/>
        <v>0</v>
      </c>
      <c r="AF39" s="171">
        <f t="shared" si="15"/>
        <v>89.5968</v>
      </c>
      <c r="AG39" s="171">
        <f t="shared" si="15"/>
        <v>0</v>
      </c>
      <c r="AH39" s="162">
        <f t="shared" si="16"/>
        <v>89.5968</v>
      </c>
      <c r="AI39" s="197">
        <f t="shared" si="16"/>
        <v>0</v>
      </c>
      <c r="AJ39" s="171"/>
      <c r="AK39" s="266">
        <v>12</v>
      </c>
      <c r="AL39" s="259"/>
      <c r="AM39" s="259" t="s">
        <v>261</v>
      </c>
      <c r="AN39" s="267" t="s">
        <v>262</v>
      </c>
      <c r="AO39" s="390">
        <f t="shared" si="17"/>
        <v>0</v>
      </c>
      <c r="AP39" s="390">
        <f t="shared" si="17"/>
        <v>0</v>
      </c>
      <c r="AQ39" s="390">
        <f t="shared" si="17"/>
        <v>0</v>
      </c>
      <c r="AR39" s="390">
        <f t="shared" si="17"/>
        <v>90</v>
      </c>
      <c r="AS39" s="390">
        <f t="shared" si="17"/>
        <v>0</v>
      </c>
      <c r="AT39" s="390">
        <f t="shared" si="17"/>
        <v>90</v>
      </c>
      <c r="AU39" s="390">
        <f t="shared" si="17"/>
        <v>0</v>
      </c>
    </row>
    <row r="40" spans="5:47" ht="14.25">
      <c r="E40" s="266">
        <v>13</v>
      </c>
      <c r="F40" s="259"/>
      <c r="G40" s="259" t="s">
        <v>263</v>
      </c>
      <c r="H40" s="267" t="s">
        <v>264</v>
      </c>
      <c r="I40" s="274">
        <f>IF(AND('1 Procedures, Time, Fee'!E38&gt;0.01),'1 Procedures, Time, Fee'!E38,9999999999999990)</f>
        <v>9999999999999990</v>
      </c>
      <c r="J40" s="274">
        <f>IF(AND('1 Procedures, Time, Fee'!F38&gt;0.01),'1 Procedures, Time, Fee'!F38,9999999999999990)</f>
        <v>9999999999999990</v>
      </c>
      <c r="K40" s="274">
        <f>IF(AND('1 Procedures, Time, Fee'!G38&gt;0.01),'1 Procedures, Time, Fee'!G38,9999999999999990)</f>
        <v>60</v>
      </c>
      <c r="L40" s="274">
        <f>IF(AND('1 Procedures, Time, Fee'!H38&gt;0.01),'1 Procedures, Time, Fee'!H38,9999999999999990)</f>
        <v>60</v>
      </c>
      <c r="M40" s="419">
        <f>IF(AND('1 Procedures, Time, Fee'!I38&gt;0.01),'1 Procedures, Time, Fee'!I38,9999999999999990)</f>
        <v>60</v>
      </c>
      <c r="O40" s="266">
        <v>13</v>
      </c>
      <c r="P40" s="259"/>
      <c r="Q40" s="259" t="s">
        <v>263</v>
      </c>
      <c r="R40" s="267" t="s">
        <v>264</v>
      </c>
      <c r="S40" s="274">
        <f>'1 Procedures, Time, Fee'!E38</f>
        <v>0</v>
      </c>
      <c r="T40" s="274">
        <f>'1 Procedures, Time, Fee'!F38</f>
        <v>0</v>
      </c>
      <c r="U40" s="274">
        <f>'1 Procedures, Time, Fee'!G38</f>
        <v>60</v>
      </c>
      <c r="V40" s="274">
        <f>'1 Procedures, Time, Fee'!H38</f>
        <v>60</v>
      </c>
      <c r="W40" s="274">
        <f>'1 Procedures, Time, Fee'!I38</f>
        <v>60</v>
      </c>
      <c r="Y40" s="266">
        <v>13</v>
      </c>
      <c r="Z40" s="259"/>
      <c r="AA40" s="259" t="s">
        <v>263</v>
      </c>
      <c r="AB40" s="267" t="s">
        <v>264</v>
      </c>
      <c r="AC40" s="171">
        <f t="shared" si="14"/>
        <v>0</v>
      </c>
      <c r="AD40" s="171">
        <f t="shared" si="14"/>
        <v>0</v>
      </c>
      <c r="AE40" s="171">
        <f t="shared" si="14"/>
        <v>0</v>
      </c>
      <c r="AF40" s="171">
        <f t="shared" si="15"/>
        <v>59.73120000000001</v>
      </c>
      <c r="AG40" s="171">
        <f t="shared" si="15"/>
        <v>0</v>
      </c>
      <c r="AH40" s="162">
        <f t="shared" si="16"/>
        <v>59.73120000000001</v>
      </c>
      <c r="AI40" s="197">
        <f t="shared" si="16"/>
        <v>0</v>
      </c>
      <c r="AJ40" s="171"/>
      <c r="AK40" s="266">
        <v>13</v>
      </c>
      <c r="AL40" s="259"/>
      <c r="AM40" s="259" t="s">
        <v>263</v>
      </c>
      <c r="AN40" s="267" t="s">
        <v>264</v>
      </c>
      <c r="AO40" s="390">
        <f t="shared" si="17"/>
        <v>0</v>
      </c>
      <c r="AP40" s="390">
        <f t="shared" si="17"/>
        <v>0</v>
      </c>
      <c r="AQ40" s="390">
        <f t="shared" si="17"/>
        <v>0</v>
      </c>
      <c r="AR40" s="390">
        <f t="shared" si="17"/>
        <v>60</v>
      </c>
      <c r="AS40" s="390">
        <f t="shared" si="17"/>
        <v>0</v>
      </c>
      <c r="AT40" s="390">
        <f t="shared" si="17"/>
        <v>60</v>
      </c>
      <c r="AU40" s="390">
        <f t="shared" si="17"/>
        <v>0</v>
      </c>
    </row>
    <row r="41" spans="5:47" ht="14.25">
      <c r="E41" s="266">
        <v>14</v>
      </c>
      <c r="F41" s="259"/>
      <c r="G41" s="259" t="s">
        <v>265</v>
      </c>
      <c r="H41" s="267" t="s">
        <v>208</v>
      </c>
      <c r="I41" s="274">
        <f>IF(AND('1 Procedures, Time, Fee'!E39&gt;0.01),'1 Procedures, Time, Fee'!E39,9999999999999990)</f>
        <v>9999999999999990</v>
      </c>
      <c r="J41" s="274">
        <f>IF(AND('1 Procedures, Time, Fee'!F39&gt;0.01),'1 Procedures, Time, Fee'!F39,9999999999999990)</f>
        <v>9999999999999990</v>
      </c>
      <c r="K41" s="274">
        <f>IF(AND('1 Procedures, Time, Fee'!G39&gt;0.01),'1 Procedures, Time, Fee'!G39,9999999999999990)</f>
        <v>9999999999999990</v>
      </c>
      <c r="L41" s="274">
        <f>IF(AND('1 Procedures, Time, Fee'!H39&gt;0.01),'1 Procedures, Time, Fee'!H39,9999999999999990)</f>
        <v>80</v>
      </c>
      <c r="M41" s="419">
        <f>IF(AND('1 Procedures, Time, Fee'!I39&gt;0.01),'1 Procedures, Time, Fee'!I39,9999999999999990)</f>
        <v>80</v>
      </c>
      <c r="O41" s="266">
        <v>14</v>
      </c>
      <c r="P41" s="259"/>
      <c r="Q41" s="259" t="s">
        <v>265</v>
      </c>
      <c r="R41" s="267" t="s">
        <v>208</v>
      </c>
      <c r="S41" s="274">
        <f>'1 Procedures, Time, Fee'!E39</f>
        <v>0</v>
      </c>
      <c r="T41" s="274">
        <f>'1 Procedures, Time, Fee'!F39</f>
        <v>0</v>
      </c>
      <c r="U41" s="274">
        <f>'1 Procedures, Time, Fee'!G39</f>
        <v>0</v>
      </c>
      <c r="V41" s="274">
        <f>'1 Procedures, Time, Fee'!H39</f>
        <v>80</v>
      </c>
      <c r="W41" s="274">
        <f>'1 Procedures, Time, Fee'!I39</f>
        <v>80</v>
      </c>
      <c r="Y41" s="266">
        <v>14</v>
      </c>
      <c r="Z41" s="259"/>
      <c r="AA41" s="259" t="s">
        <v>265</v>
      </c>
      <c r="AB41" s="267" t="s">
        <v>208</v>
      </c>
      <c r="AC41" s="171">
        <f t="shared" si="14"/>
        <v>0</v>
      </c>
      <c r="AD41" s="171">
        <f t="shared" si="14"/>
        <v>0</v>
      </c>
      <c r="AE41" s="171">
        <f t="shared" si="14"/>
        <v>0</v>
      </c>
      <c r="AF41" s="171">
        <f t="shared" si="15"/>
        <v>44.7984</v>
      </c>
      <c r="AG41" s="171">
        <f t="shared" si="15"/>
        <v>0</v>
      </c>
      <c r="AH41" s="162">
        <f t="shared" si="16"/>
        <v>44.7984</v>
      </c>
      <c r="AI41" s="197">
        <f t="shared" si="16"/>
        <v>0</v>
      </c>
      <c r="AJ41" s="171"/>
      <c r="AK41" s="266">
        <v>14</v>
      </c>
      <c r="AL41" s="259"/>
      <c r="AM41" s="259" t="s">
        <v>265</v>
      </c>
      <c r="AN41" s="267" t="s">
        <v>208</v>
      </c>
      <c r="AO41" s="390">
        <f t="shared" si="17"/>
        <v>0</v>
      </c>
      <c r="AP41" s="390">
        <f t="shared" si="17"/>
        <v>0</v>
      </c>
      <c r="AQ41" s="390">
        <f t="shared" si="17"/>
        <v>0</v>
      </c>
      <c r="AR41" s="390">
        <f t="shared" si="17"/>
        <v>45</v>
      </c>
      <c r="AS41" s="390">
        <f t="shared" si="17"/>
        <v>0</v>
      </c>
      <c r="AT41" s="390">
        <f t="shared" si="17"/>
        <v>45</v>
      </c>
      <c r="AU41" s="390">
        <f t="shared" si="17"/>
        <v>0</v>
      </c>
    </row>
    <row r="42" spans="5:47" ht="14.25">
      <c r="E42" s="266"/>
      <c r="F42" s="259"/>
      <c r="G42" s="259"/>
      <c r="H42" s="267"/>
      <c r="I42" s="274"/>
      <c r="J42" s="274"/>
      <c r="K42" s="274"/>
      <c r="L42" s="274"/>
      <c r="M42" s="419"/>
      <c r="O42" s="266"/>
      <c r="P42" s="259"/>
      <c r="Q42" s="259"/>
      <c r="R42" s="267"/>
      <c r="S42" s="274"/>
      <c r="T42" s="274"/>
      <c r="U42" s="274"/>
      <c r="V42" s="274"/>
      <c r="W42" s="274"/>
      <c r="Y42" s="266"/>
      <c r="Z42" s="259"/>
      <c r="AA42" s="259"/>
      <c r="AB42" s="267"/>
      <c r="AC42" s="171"/>
      <c r="AD42" s="171"/>
      <c r="AE42" s="171"/>
      <c r="AF42" s="171"/>
      <c r="AG42" s="171"/>
      <c r="AH42" s="162"/>
      <c r="AI42" s="197"/>
      <c r="AJ42" s="171"/>
      <c r="AK42" s="266"/>
      <c r="AL42" s="259"/>
      <c r="AM42" s="259"/>
      <c r="AN42" s="267"/>
      <c r="AO42" s="385"/>
      <c r="AP42" s="385"/>
      <c r="AQ42" s="385"/>
      <c r="AR42" s="385"/>
      <c r="AS42" s="385"/>
      <c r="AT42" s="162"/>
      <c r="AU42" s="197"/>
    </row>
    <row r="43" spans="5:47" ht="14.25">
      <c r="E43" s="266"/>
      <c r="F43" s="259"/>
      <c r="G43" s="259"/>
      <c r="H43" s="267"/>
      <c r="I43" s="274"/>
      <c r="J43" s="274"/>
      <c r="K43" s="274"/>
      <c r="L43" s="274"/>
      <c r="M43" s="419"/>
      <c r="O43" s="266"/>
      <c r="P43" s="259"/>
      <c r="Q43" s="259"/>
      <c r="R43" s="267"/>
      <c r="S43" s="274"/>
      <c r="T43" s="274"/>
      <c r="U43" s="274"/>
      <c r="V43" s="274"/>
      <c r="W43" s="274"/>
      <c r="Y43" s="266"/>
      <c r="Z43" s="259"/>
      <c r="AA43" s="259"/>
      <c r="AB43" s="402" t="s">
        <v>107</v>
      </c>
      <c r="AC43" s="390">
        <f>BB101</f>
        <v>0</v>
      </c>
      <c r="AD43" s="390">
        <f aca="true" t="shared" si="18" ref="AD43:AI43">BC101</f>
        <v>0</v>
      </c>
      <c r="AE43" s="390">
        <f t="shared" si="18"/>
        <v>0</v>
      </c>
      <c r="AF43" s="390">
        <f t="shared" si="18"/>
        <v>25087.104000000003</v>
      </c>
      <c r="AG43" s="390">
        <f t="shared" si="18"/>
        <v>0</v>
      </c>
      <c r="AH43" s="391">
        <f t="shared" si="18"/>
        <v>25087.104000000003</v>
      </c>
      <c r="AI43" s="392">
        <f t="shared" si="18"/>
        <v>0</v>
      </c>
      <c r="AJ43" s="171"/>
      <c r="AK43" s="266"/>
      <c r="AL43" s="259"/>
      <c r="AM43" s="259"/>
      <c r="AN43" s="267"/>
      <c r="AO43" s="385"/>
      <c r="AP43" s="385"/>
      <c r="AQ43" s="385"/>
      <c r="AR43" s="385"/>
      <c r="AS43" s="385"/>
      <c r="AT43" s="162"/>
      <c r="AU43" s="197"/>
    </row>
    <row r="44" spans="5:47" ht="14.25">
      <c r="E44" s="266"/>
      <c r="F44" s="259"/>
      <c r="G44" s="259"/>
      <c r="H44" s="267"/>
      <c r="I44" s="274"/>
      <c r="J44" s="274"/>
      <c r="K44" s="274"/>
      <c r="L44" s="274"/>
      <c r="M44" s="419"/>
      <c r="O44" s="266"/>
      <c r="P44" s="259"/>
      <c r="Q44" s="259"/>
      <c r="R44" s="267"/>
      <c r="S44" s="274"/>
      <c r="T44" s="274"/>
      <c r="U44" s="274"/>
      <c r="V44" s="274"/>
      <c r="W44" s="274"/>
      <c r="Y44" s="266"/>
      <c r="Z44" s="259"/>
      <c r="AA44" s="259"/>
      <c r="AB44" s="267"/>
      <c r="AC44" s="171"/>
      <c r="AD44" s="171"/>
      <c r="AE44" s="171"/>
      <c r="AF44" s="171"/>
      <c r="AG44" s="171"/>
      <c r="AH44" s="162"/>
      <c r="AI44" s="197"/>
      <c r="AJ44" s="171"/>
      <c r="AK44" s="266"/>
      <c r="AL44" s="259"/>
      <c r="AM44" s="259"/>
      <c r="AN44" s="267"/>
      <c r="AO44" s="385"/>
      <c r="AP44" s="385"/>
      <c r="AQ44" s="385"/>
      <c r="AR44" s="385"/>
      <c r="AS44" s="385"/>
      <c r="AT44" s="162"/>
      <c r="AU44" s="197"/>
    </row>
    <row r="45" spans="5:47" ht="14.25">
      <c r="E45" s="266"/>
      <c r="F45" s="259"/>
      <c r="G45" s="259"/>
      <c r="H45" s="267"/>
      <c r="I45" s="284"/>
      <c r="J45" s="284"/>
      <c r="K45" s="284"/>
      <c r="L45" s="284"/>
      <c r="M45" s="325"/>
      <c r="O45" s="266"/>
      <c r="P45" s="259"/>
      <c r="Q45" s="259"/>
      <c r="R45" s="267"/>
      <c r="S45" s="284"/>
      <c r="T45" s="284"/>
      <c r="U45" s="284"/>
      <c r="V45" s="284"/>
      <c r="W45" s="284"/>
      <c r="Y45" s="403"/>
      <c r="Z45" s="256"/>
      <c r="AA45" s="256"/>
      <c r="AB45" s="404" t="s">
        <v>108</v>
      </c>
      <c r="AC45" s="102"/>
      <c r="AD45" s="406"/>
      <c r="AE45" s="102"/>
      <c r="AF45" s="406"/>
      <c r="AG45" s="102"/>
      <c r="AH45" s="406"/>
      <c r="AI45" s="217"/>
      <c r="AJ45" s="390"/>
      <c r="AK45" s="266"/>
      <c r="AL45" s="259"/>
      <c r="AM45" s="259"/>
      <c r="AN45" s="267"/>
      <c r="AO45" s="385"/>
      <c r="AP45" s="385"/>
      <c r="AQ45" s="385"/>
      <c r="AR45" s="385"/>
      <c r="AS45" s="385"/>
      <c r="AT45" s="162"/>
      <c r="AU45" s="197"/>
    </row>
    <row r="46" spans="5:70" ht="28.5">
      <c r="E46" s="266">
        <v>15</v>
      </c>
      <c r="F46" s="259" t="s">
        <v>237</v>
      </c>
      <c r="G46" s="259" t="s">
        <v>209</v>
      </c>
      <c r="H46" s="267" t="s">
        <v>231</v>
      </c>
      <c r="I46" s="274">
        <f>IF(AND('1 Procedures, Time, Fee'!E41&gt;0.01),'1 Procedures, Time, Fee'!E41,9999999999999990)</f>
        <v>9999999999999990</v>
      </c>
      <c r="J46" s="274">
        <f>IF(AND('1 Procedures, Time, Fee'!F41&gt;0.01),'1 Procedures, Time, Fee'!F41,9999999999999990)</f>
        <v>30</v>
      </c>
      <c r="K46" s="274">
        <f>IF(AND('1 Procedures, Time, Fee'!G41&gt;0.01),'1 Procedures, Time, Fee'!G41,9999999999999990)</f>
        <v>30</v>
      </c>
      <c r="L46" s="274">
        <f>IF(AND('1 Procedures, Time, Fee'!H41&gt;0.01),'1 Procedures, Time, Fee'!H41,9999999999999990)</f>
        <v>20</v>
      </c>
      <c r="M46" s="419">
        <f>IF(AND('1 Procedures, Time, Fee'!I41&gt;0.01),'1 Procedures, Time, Fee'!I41,9999999999999990)</f>
        <v>20</v>
      </c>
      <c r="O46" s="266">
        <v>15</v>
      </c>
      <c r="P46" s="259" t="s">
        <v>237</v>
      </c>
      <c r="Q46" s="259" t="s">
        <v>209</v>
      </c>
      <c r="R46" s="267" t="s">
        <v>231</v>
      </c>
      <c r="S46" s="274">
        <f>'1 Procedures, Time, Fee'!E41</f>
        <v>0</v>
      </c>
      <c r="T46" s="274">
        <f>'1 Procedures, Time, Fee'!F41</f>
        <v>30</v>
      </c>
      <c r="U46" s="274">
        <f>'1 Procedures, Time, Fee'!G41</f>
        <v>30</v>
      </c>
      <c r="V46" s="274">
        <f>'1 Procedures, Time, Fee'!H41</f>
        <v>20</v>
      </c>
      <c r="W46" s="274">
        <f>'1 Procedures, Time, Fee'!I41</f>
        <v>20</v>
      </c>
      <c r="Y46" s="266">
        <v>15</v>
      </c>
      <c r="Z46" s="401" t="s">
        <v>237</v>
      </c>
      <c r="AA46" s="259" t="s">
        <v>209</v>
      </c>
      <c r="AB46" s="267" t="s">
        <v>231</v>
      </c>
      <c r="AC46" s="171">
        <f>IF(S46=0,0,((AC$47/1)/S46))</f>
        <v>0</v>
      </c>
      <c r="AD46" s="171">
        <f>IF(T46=0,0,((AD$47/1)/T46))</f>
        <v>0</v>
      </c>
      <c r="AE46" s="171">
        <f>IF(U46=0,0,((AE$47/1)/U46))</f>
        <v>0</v>
      </c>
      <c r="AF46" s="171">
        <f>IF(V46=0,0,((AF$47/1)/V46))</f>
        <v>89.5968</v>
      </c>
      <c r="AG46" s="171">
        <f>IF(W46=0,0,((AG$47/1)/W46))</f>
        <v>0</v>
      </c>
      <c r="AH46" s="162">
        <f>IF(V46=0,0,((AH$47/1)/V46))</f>
        <v>89.5968</v>
      </c>
      <c r="AI46" s="197">
        <f>IF(W46=0,0,((AI$47/1)/W46))</f>
        <v>0</v>
      </c>
      <c r="AJ46" s="171"/>
      <c r="AK46" s="266">
        <v>15</v>
      </c>
      <c r="AL46" s="259" t="s">
        <v>237</v>
      </c>
      <c r="AM46" s="259" t="s">
        <v>209</v>
      </c>
      <c r="AN46" s="267" t="s">
        <v>231</v>
      </c>
      <c r="AO46" s="390">
        <f aca="true" t="shared" si="19" ref="AO46:AU46">ROUND(AC46,0)</f>
        <v>0</v>
      </c>
      <c r="AP46" s="390">
        <f t="shared" si="19"/>
        <v>0</v>
      </c>
      <c r="AQ46" s="390">
        <f t="shared" si="19"/>
        <v>0</v>
      </c>
      <c r="AR46" s="390">
        <f t="shared" si="19"/>
        <v>90</v>
      </c>
      <c r="AS46" s="390">
        <f t="shared" si="19"/>
        <v>0</v>
      </c>
      <c r="AT46" s="390">
        <f t="shared" si="19"/>
        <v>90</v>
      </c>
      <c r="AU46" s="390">
        <f t="shared" si="19"/>
        <v>0</v>
      </c>
      <c r="BL46" s="344">
        <f>BB98</f>
        <v>0</v>
      </c>
      <c r="BM46" s="344">
        <f aca="true" t="shared" si="20" ref="BM46:BR46">BC98</f>
        <v>0</v>
      </c>
      <c r="BN46" s="344">
        <f t="shared" si="20"/>
        <v>0</v>
      </c>
      <c r="BO46" s="344">
        <f t="shared" si="20"/>
        <v>31358.879999999997</v>
      </c>
      <c r="BP46" s="344">
        <f t="shared" si="20"/>
        <v>0</v>
      </c>
      <c r="BQ46" s="344">
        <f t="shared" si="20"/>
        <v>31358.879999999997</v>
      </c>
      <c r="BR46" s="344">
        <f t="shared" si="20"/>
        <v>0</v>
      </c>
    </row>
    <row r="47" spans="5:70" ht="14.25">
      <c r="E47" s="266"/>
      <c r="F47" s="259"/>
      <c r="G47" s="259"/>
      <c r="H47" s="267"/>
      <c r="I47" s="274"/>
      <c r="J47" s="274"/>
      <c r="K47" s="274"/>
      <c r="L47" s="274"/>
      <c r="M47" s="419"/>
      <c r="O47" s="266"/>
      <c r="P47" s="259"/>
      <c r="Q47" s="259"/>
      <c r="R47" s="267"/>
      <c r="S47" s="274"/>
      <c r="T47" s="274"/>
      <c r="U47" s="274"/>
      <c r="V47" s="274"/>
      <c r="W47" s="274"/>
      <c r="Y47" s="266"/>
      <c r="Z47" s="401"/>
      <c r="AA47" s="259"/>
      <c r="AB47" s="402" t="s">
        <v>107</v>
      </c>
      <c r="AC47" s="390">
        <f>BB102</f>
        <v>0</v>
      </c>
      <c r="AD47" s="390">
        <f aca="true" t="shared" si="21" ref="AD47:AI47">BC102</f>
        <v>0</v>
      </c>
      <c r="AE47" s="390">
        <f t="shared" si="21"/>
        <v>0</v>
      </c>
      <c r="AF47" s="390">
        <f t="shared" si="21"/>
        <v>1791.9360000000001</v>
      </c>
      <c r="AG47" s="390">
        <f t="shared" si="21"/>
        <v>0</v>
      </c>
      <c r="AH47" s="391">
        <f t="shared" si="21"/>
        <v>1791.9360000000001</v>
      </c>
      <c r="AI47" s="392">
        <f t="shared" si="21"/>
        <v>0</v>
      </c>
      <c r="AJ47" s="171"/>
      <c r="AK47" s="266"/>
      <c r="AL47" s="259"/>
      <c r="AM47" s="259"/>
      <c r="AN47" s="267"/>
      <c r="AO47" s="385"/>
      <c r="AP47" s="385"/>
      <c r="AQ47" s="385"/>
      <c r="AR47" s="385"/>
      <c r="AS47" s="385"/>
      <c r="AT47" s="162"/>
      <c r="AU47" s="197"/>
      <c r="BL47" s="344"/>
      <c r="BM47" s="344"/>
      <c r="BN47" s="344"/>
      <c r="BO47" s="344"/>
      <c r="BP47" s="344"/>
      <c r="BQ47" s="344"/>
      <c r="BR47" s="344"/>
    </row>
    <row r="48" spans="5:70" ht="14.25">
      <c r="E48" s="266"/>
      <c r="F48" s="259"/>
      <c r="G48" s="259"/>
      <c r="H48" s="267"/>
      <c r="I48" s="284"/>
      <c r="J48" s="284"/>
      <c r="K48" s="284"/>
      <c r="L48" s="284"/>
      <c r="M48" s="325"/>
      <c r="O48" s="266"/>
      <c r="P48" s="259"/>
      <c r="Q48" s="259"/>
      <c r="R48" s="267"/>
      <c r="S48" s="284"/>
      <c r="T48" s="284"/>
      <c r="U48" s="284"/>
      <c r="V48" s="284"/>
      <c r="W48" s="284"/>
      <c r="Y48" s="403"/>
      <c r="Z48" s="256"/>
      <c r="AA48" s="256"/>
      <c r="AB48" s="404" t="s">
        <v>108</v>
      </c>
      <c r="AC48" s="102">
        <f>SUM(AC46)</f>
        <v>0</v>
      </c>
      <c r="AD48" s="405">
        <f>SUMPRODUCT(AC46,AD46)</f>
        <v>0</v>
      </c>
      <c r="AE48" s="102">
        <f>SUM(AE46)</f>
        <v>0</v>
      </c>
      <c r="AF48" s="405">
        <f>SUMPRODUCT(AE46,AF46)</f>
        <v>0</v>
      </c>
      <c r="AG48" s="102">
        <f>SUM(AG46)</f>
        <v>0</v>
      </c>
      <c r="AH48" s="405">
        <f>SUMPRODUCT(AG46,AH46)</f>
        <v>0</v>
      </c>
      <c r="AI48" s="217">
        <f>SUM(AI46)</f>
        <v>0</v>
      </c>
      <c r="AJ48" s="171"/>
      <c r="AK48" s="266"/>
      <c r="AL48" s="259"/>
      <c r="AM48" s="259"/>
      <c r="AN48" s="267"/>
      <c r="AO48" s="385"/>
      <c r="AP48" s="385"/>
      <c r="AQ48" s="385"/>
      <c r="AR48" s="385"/>
      <c r="AS48" s="385"/>
      <c r="AT48" s="162"/>
      <c r="AU48" s="197"/>
      <c r="BL48" s="344">
        <f aca="true" t="shared" si="22" ref="BL48:BR49">BB99</f>
        <v>0</v>
      </c>
      <c r="BM48" s="344">
        <f t="shared" si="22"/>
        <v>0</v>
      </c>
      <c r="BN48" s="344">
        <f t="shared" si="22"/>
        <v>0</v>
      </c>
      <c r="BO48" s="344">
        <f t="shared" si="22"/>
        <v>8959.68</v>
      </c>
      <c r="BP48" s="344">
        <f t="shared" si="22"/>
        <v>0</v>
      </c>
      <c r="BQ48" s="344">
        <f t="shared" si="22"/>
        <v>8959.68</v>
      </c>
      <c r="BR48" s="344">
        <f t="shared" si="22"/>
        <v>0</v>
      </c>
    </row>
    <row r="49" spans="5:70" ht="14.25">
      <c r="E49" s="266">
        <v>16</v>
      </c>
      <c r="F49" s="259" t="s">
        <v>16</v>
      </c>
      <c r="G49" s="259" t="s">
        <v>232</v>
      </c>
      <c r="H49" s="267" t="s">
        <v>16</v>
      </c>
      <c r="I49" s="274">
        <f>IF(AND('1 Procedures, Time, Fee'!E43&gt;0.01),'1 Procedures, Time, Fee'!E43,9999999999999990)</f>
        <v>60</v>
      </c>
      <c r="J49" s="274">
        <f>IF(AND('1 Procedures, Time, Fee'!F43&gt;0.01),'1 Procedures, Time, Fee'!F43,9999999999999990)</f>
        <v>9999999999999990</v>
      </c>
      <c r="K49" s="274">
        <f>IF(AND('1 Procedures, Time, Fee'!G43&gt;0.01),'1 Procedures, Time, Fee'!G43,9999999999999990)</f>
        <v>60</v>
      </c>
      <c r="L49" s="274">
        <f>IF(AND('1 Procedures, Time, Fee'!H43&gt;0.01),'1 Procedures, Time, Fee'!H43,9999999999999990)</f>
        <v>60</v>
      </c>
      <c r="M49" s="419">
        <f>IF(AND('1 Procedures, Time, Fee'!I43&gt;0.01),'1 Procedures, Time, Fee'!I43,9999999999999990)</f>
        <v>60</v>
      </c>
      <c r="O49" s="266">
        <v>16</v>
      </c>
      <c r="P49" s="259" t="s">
        <v>16</v>
      </c>
      <c r="Q49" s="259" t="s">
        <v>232</v>
      </c>
      <c r="R49" s="267" t="s">
        <v>16</v>
      </c>
      <c r="S49" s="274">
        <f>'1 Procedures, Time, Fee'!E43</f>
        <v>60</v>
      </c>
      <c r="T49" s="274">
        <f>'1 Procedures, Time, Fee'!F43</f>
        <v>0</v>
      </c>
      <c r="U49" s="274">
        <f>'1 Procedures, Time, Fee'!G43</f>
        <v>60</v>
      </c>
      <c r="V49" s="274">
        <f>'1 Procedures, Time, Fee'!H43</f>
        <v>60</v>
      </c>
      <c r="W49" s="274">
        <f>'1 Procedures, Time, Fee'!I43</f>
        <v>60</v>
      </c>
      <c r="Y49" s="266">
        <v>16</v>
      </c>
      <c r="Z49" s="400" t="s">
        <v>16</v>
      </c>
      <c r="AA49" s="259" t="s">
        <v>232</v>
      </c>
      <c r="AB49" s="267" t="s">
        <v>16</v>
      </c>
      <c r="AC49" s="171">
        <f>IF(S49=0,0,((AC$50/1)/S49))</f>
        <v>0</v>
      </c>
      <c r="AD49" s="171">
        <f>IF(T49=0,0,((AD$50/1)/T49))</f>
        <v>0</v>
      </c>
      <c r="AE49" s="171">
        <f>IF(U49=0,0,((AE$50/1)/U49))</f>
        <v>0</v>
      </c>
      <c r="AF49" s="171">
        <f>IF(V49=0,0,((AF$50/1)/V49))</f>
        <v>0</v>
      </c>
      <c r="AG49" s="171">
        <f>IF(W49=0,0,((AG$50/1)/W49))</f>
        <v>0</v>
      </c>
      <c r="AH49" s="162">
        <f>IF(V49=0,0,((AH$50/1)/V49))</f>
        <v>0</v>
      </c>
      <c r="AI49" s="197">
        <f>IF(W49=0,0,((AI$50/1)/W49))</f>
        <v>0</v>
      </c>
      <c r="AJ49" s="171"/>
      <c r="AK49" s="266">
        <v>16</v>
      </c>
      <c r="AL49" s="259" t="s">
        <v>16</v>
      </c>
      <c r="AM49" s="259" t="s">
        <v>232</v>
      </c>
      <c r="AN49" s="267" t="s">
        <v>16</v>
      </c>
      <c r="AO49" s="390">
        <f aca="true" t="shared" si="23" ref="AO49:AU49">ROUND(AC49,0)</f>
        <v>0</v>
      </c>
      <c r="AP49" s="390">
        <f t="shared" si="23"/>
        <v>0</v>
      </c>
      <c r="AQ49" s="390">
        <f t="shared" si="23"/>
        <v>0</v>
      </c>
      <c r="AR49" s="390">
        <f t="shared" si="23"/>
        <v>0</v>
      </c>
      <c r="AS49" s="390">
        <f t="shared" si="23"/>
        <v>0</v>
      </c>
      <c r="AT49" s="390">
        <f t="shared" si="23"/>
        <v>0</v>
      </c>
      <c r="AU49" s="390">
        <f t="shared" si="23"/>
        <v>0</v>
      </c>
      <c r="BL49" s="344">
        <f t="shared" si="22"/>
        <v>0</v>
      </c>
      <c r="BM49" s="344">
        <f t="shared" si="22"/>
        <v>0</v>
      </c>
      <c r="BN49" s="344">
        <f t="shared" si="22"/>
        <v>0</v>
      </c>
      <c r="BO49" s="344">
        <f t="shared" si="22"/>
        <v>22399.2</v>
      </c>
      <c r="BP49" s="344">
        <f t="shared" si="22"/>
        <v>0</v>
      </c>
      <c r="BQ49" s="344">
        <f t="shared" si="22"/>
        <v>22399.2</v>
      </c>
      <c r="BR49" s="344">
        <f t="shared" si="22"/>
        <v>0</v>
      </c>
    </row>
    <row r="50" spans="5:70" ht="14.25">
      <c r="E50" s="266"/>
      <c r="F50" s="259"/>
      <c r="G50" s="259"/>
      <c r="H50" s="267"/>
      <c r="I50" s="274"/>
      <c r="J50" s="274"/>
      <c r="K50" s="274"/>
      <c r="L50" s="274"/>
      <c r="M50" s="419"/>
      <c r="O50" s="266"/>
      <c r="P50" s="259"/>
      <c r="Q50" s="259"/>
      <c r="R50" s="267"/>
      <c r="S50" s="274"/>
      <c r="T50" s="274"/>
      <c r="U50" s="274"/>
      <c r="V50" s="274"/>
      <c r="W50" s="274"/>
      <c r="Y50" s="266"/>
      <c r="Z50" s="400"/>
      <c r="AA50" s="259"/>
      <c r="AB50" s="402" t="s">
        <v>107</v>
      </c>
      <c r="AC50" s="390">
        <f>BB103</f>
        <v>0</v>
      </c>
      <c r="AD50" s="390">
        <f aca="true" t="shared" si="24" ref="AD50:AI50">BC103</f>
        <v>0</v>
      </c>
      <c r="AE50" s="390">
        <f t="shared" si="24"/>
        <v>0</v>
      </c>
      <c r="AF50" s="390">
        <f t="shared" si="24"/>
        <v>0</v>
      </c>
      <c r="AG50" s="390">
        <f t="shared" si="24"/>
        <v>0</v>
      </c>
      <c r="AH50" s="391">
        <f t="shared" si="24"/>
        <v>0</v>
      </c>
      <c r="AI50" s="392">
        <f t="shared" si="24"/>
        <v>0</v>
      </c>
      <c r="AJ50" s="171"/>
      <c r="AK50" s="266"/>
      <c r="AL50" s="259"/>
      <c r="AM50" s="259"/>
      <c r="AN50" s="267"/>
      <c r="AO50" s="385"/>
      <c r="AP50" s="385"/>
      <c r="AQ50" s="385"/>
      <c r="AR50" s="385"/>
      <c r="AS50" s="385"/>
      <c r="AT50" s="162"/>
      <c r="AU50" s="197"/>
      <c r="BL50" s="344"/>
      <c r="BM50" s="344"/>
      <c r="BN50" s="344"/>
      <c r="BO50" s="344"/>
      <c r="BP50" s="344"/>
      <c r="BQ50" s="344"/>
      <c r="BR50" s="344"/>
    </row>
    <row r="51" spans="5:70" ht="14.25">
      <c r="E51" s="266"/>
      <c r="F51" s="259"/>
      <c r="G51" s="259"/>
      <c r="H51" s="267"/>
      <c r="I51" s="284"/>
      <c r="J51" s="284"/>
      <c r="K51" s="284"/>
      <c r="L51" s="284"/>
      <c r="M51" s="325"/>
      <c r="O51" s="266"/>
      <c r="P51" s="259"/>
      <c r="Q51" s="259"/>
      <c r="R51" s="267"/>
      <c r="S51" s="284"/>
      <c r="T51" s="284"/>
      <c r="U51" s="284"/>
      <c r="V51" s="284"/>
      <c r="W51" s="284"/>
      <c r="Y51" s="403"/>
      <c r="Z51" s="256"/>
      <c r="AA51" s="256"/>
      <c r="AB51" s="404" t="s">
        <v>108</v>
      </c>
      <c r="AC51" s="102">
        <f>SUM(AC49)</f>
        <v>0</v>
      </c>
      <c r="AD51" s="405">
        <f>SUMPRODUCT(AC49,AD49)</f>
        <v>0</v>
      </c>
      <c r="AE51" s="102">
        <f>SUM(AE49)</f>
        <v>0</v>
      </c>
      <c r="AF51" s="405">
        <f>SUMPRODUCT(AE49,AF49)</f>
        <v>0</v>
      </c>
      <c r="AG51" s="102">
        <f>SUM(AG49)</f>
        <v>0</v>
      </c>
      <c r="AH51" s="405">
        <f>SUMPRODUCT(AG49,AH49)</f>
        <v>0</v>
      </c>
      <c r="AI51" s="217">
        <f>SUM(AI49)</f>
        <v>0</v>
      </c>
      <c r="AJ51" s="171"/>
      <c r="AK51" s="266"/>
      <c r="AL51" s="259"/>
      <c r="AM51" s="259"/>
      <c r="AN51" s="267"/>
      <c r="AO51" s="385"/>
      <c r="AP51" s="385"/>
      <c r="AQ51" s="385"/>
      <c r="AR51" s="385"/>
      <c r="AS51" s="385"/>
      <c r="AT51" s="162"/>
      <c r="AU51" s="197"/>
      <c r="BL51" s="344">
        <f aca="true" t="shared" si="25" ref="BL51:BR52">BB101</f>
        <v>0</v>
      </c>
      <c r="BM51" s="344">
        <f t="shared" si="25"/>
        <v>0</v>
      </c>
      <c r="BN51" s="344">
        <f t="shared" si="25"/>
        <v>0</v>
      </c>
      <c r="BO51" s="344">
        <f t="shared" si="25"/>
        <v>25087.104000000003</v>
      </c>
      <c r="BP51" s="344">
        <f t="shared" si="25"/>
        <v>0</v>
      </c>
      <c r="BQ51" s="344">
        <f t="shared" si="25"/>
        <v>25087.104000000003</v>
      </c>
      <c r="BR51" s="344">
        <f t="shared" si="25"/>
        <v>0</v>
      </c>
    </row>
    <row r="52" spans="5:70" ht="14.25">
      <c r="E52" s="266">
        <v>17</v>
      </c>
      <c r="F52" s="259" t="s">
        <v>132</v>
      </c>
      <c r="G52" s="259" t="s">
        <v>233</v>
      </c>
      <c r="H52" s="259" t="s">
        <v>234</v>
      </c>
      <c r="I52" s="274">
        <f>IF(AND('1 Procedures, Time, Fee'!E45&gt;0.01),'1 Procedures, Time, Fee'!E45,9999999999999990)</f>
        <v>9999999999999990</v>
      </c>
      <c r="J52" s="274">
        <f>IF(AND('1 Procedures, Time, Fee'!F45&gt;0.01),'1 Procedures, Time, Fee'!F45,9999999999999990)</f>
        <v>9999999999999990</v>
      </c>
      <c r="K52" s="274">
        <f>IF(AND('1 Procedures, Time, Fee'!G45&gt;0.01),'1 Procedures, Time, Fee'!G45,9999999999999990)</f>
        <v>9999999999999990</v>
      </c>
      <c r="L52" s="274">
        <f>IF(AND('1 Procedures, Time, Fee'!H45&gt;0.01),'1 Procedures, Time, Fee'!H45,9999999999999990)</f>
        <v>80</v>
      </c>
      <c r="M52" s="419">
        <f>IF(AND('1 Procedures, Time, Fee'!I45&gt;0.01),'1 Procedures, Time, Fee'!I45,9999999999999990)</f>
        <v>80</v>
      </c>
      <c r="O52" s="266">
        <v>17</v>
      </c>
      <c r="P52" s="259" t="s">
        <v>132</v>
      </c>
      <c r="Q52" s="259" t="s">
        <v>233</v>
      </c>
      <c r="R52" s="259" t="s">
        <v>234</v>
      </c>
      <c r="S52" s="274">
        <f>'1 Procedures, Time, Fee'!E45</f>
        <v>0</v>
      </c>
      <c r="T52" s="274">
        <f>'1 Procedures, Time, Fee'!F45</f>
        <v>0</v>
      </c>
      <c r="U52" s="274">
        <f>'1 Procedures, Time, Fee'!G45</f>
        <v>0</v>
      </c>
      <c r="V52" s="274">
        <f>'1 Procedures, Time, Fee'!H45</f>
        <v>80</v>
      </c>
      <c r="W52" s="274">
        <f>'1 Procedures, Time, Fee'!I45</f>
        <v>80</v>
      </c>
      <c r="Y52" s="266">
        <v>17</v>
      </c>
      <c r="Z52" s="401" t="s">
        <v>132</v>
      </c>
      <c r="AA52" s="259" t="s">
        <v>233</v>
      </c>
      <c r="AB52" s="259" t="s">
        <v>234</v>
      </c>
      <c r="AC52" s="171">
        <f>IF(S52=0,0,((AC$53/1)/S52))</f>
        <v>0</v>
      </c>
      <c r="AD52" s="171">
        <f>IF(T52=0,0,((AD$53/1)/T52))</f>
        <v>0</v>
      </c>
      <c r="AE52" s="171">
        <f>IF(U52=0,0,((AE$53/1)/U52))</f>
        <v>0</v>
      </c>
      <c r="AF52" s="171">
        <f>IF(V52=0,0,((AF$53/1)/V52))</f>
        <v>0</v>
      </c>
      <c r="AG52" s="171">
        <f>IF(W52=0,0,((AG$53/1)/W52))</f>
        <v>0</v>
      </c>
      <c r="AH52" s="162">
        <f>IF(V52=0,0,((AH$53/1)/V52))</f>
        <v>0</v>
      </c>
      <c r="AI52" s="197">
        <f>IF(W52=0,0,((AI$53/1)/W52))</f>
        <v>0</v>
      </c>
      <c r="AJ52" s="171"/>
      <c r="AK52" s="266">
        <v>17</v>
      </c>
      <c r="AL52" s="259" t="s">
        <v>132</v>
      </c>
      <c r="AM52" s="259" t="s">
        <v>233</v>
      </c>
      <c r="AN52" s="259" t="s">
        <v>234</v>
      </c>
      <c r="AO52" s="390">
        <f aca="true" t="shared" si="26" ref="AO52:AU52">ROUND(AC52,0)</f>
        <v>0</v>
      </c>
      <c r="AP52" s="390">
        <f t="shared" si="26"/>
        <v>0</v>
      </c>
      <c r="AQ52" s="390">
        <f t="shared" si="26"/>
        <v>0</v>
      </c>
      <c r="AR52" s="390">
        <f t="shared" si="26"/>
        <v>0</v>
      </c>
      <c r="AS52" s="390">
        <f t="shared" si="26"/>
        <v>0</v>
      </c>
      <c r="AT52" s="390">
        <f t="shared" si="26"/>
        <v>0</v>
      </c>
      <c r="AU52" s="390">
        <f t="shared" si="26"/>
        <v>0</v>
      </c>
      <c r="BL52" s="344">
        <f t="shared" si="25"/>
        <v>0</v>
      </c>
      <c r="BM52" s="344">
        <f t="shared" si="25"/>
        <v>0</v>
      </c>
      <c r="BN52" s="344">
        <f t="shared" si="25"/>
        <v>0</v>
      </c>
      <c r="BO52" s="344">
        <f t="shared" si="25"/>
        <v>1791.9360000000001</v>
      </c>
      <c r="BP52" s="344">
        <f t="shared" si="25"/>
        <v>0</v>
      </c>
      <c r="BQ52" s="344">
        <f t="shared" si="25"/>
        <v>1791.9360000000001</v>
      </c>
      <c r="BR52" s="344">
        <f t="shared" si="25"/>
        <v>0</v>
      </c>
    </row>
    <row r="53" spans="5:70" ht="14.25">
      <c r="E53" s="266"/>
      <c r="F53" s="259"/>
      <c r="G53" s="259"/>
      <c r="H53" s="259"/>
      <c r="I53" s="274"/>
      <c r="J53" s="274"/>
      <c r="K53" s="274"/>
      <c r="L53" s="274"/>
      <c r="M53" s="419"/>
      <c r="O53" s="266"/>
      <c r="P53" s="259"/>
      <c r="Q53" s="259"/>
      <c r="R53" s="259"/>
      <c r="S53" s="274"/>
      <c r="T53" s="274"/>
      <c r="U53" s="274"/>
      <c r="V53" s="274"/>
      <c r="W53" s="274"/>
      <c r="Y53" s="266"/>
      <c r="Z53" s="401"/>
      <c r="AA53" s="259"/>
      <c r="AB53" s="402" t="s">
        <v>107</v>
      </c>
      <c r="AC53" s="390">
        <f>BB104</f>
        <v>0</v>
      </c>
      <c r="AD53" s="390">
        <f aca="true" t="shared" si="27" ref="AD53:AI53">BC104</f>
        <v>0</v>
      </c>
      <c r="AE53" s="390">
        <f t="shared" si="27"/>
        <v>0</v>
      </c>
      <c r="AF53" s="390">
        <f t="shared" si="27"/>
        <v>0</v>
      </c>
      <c r="AG53" s="390">
        <f t="shared" si="27"/>
        <v>0</v>
      </c>
      <c r="AH53" s="391">
        <f t="shared" si="27"/>
        <v>0</v>
      </c>
      <c r="AI53" s="392">
        <f t="shared" si="27"/>
        <v>0</v>
      </c>
      <c r="AJ53" s="171"/>
      <c r="AK53" s="266"/>
      <c r="AL53" s="259"/>
      <c r="AM53" s="259"/>
      <c r="AN53" s="259"/>
      <c r="AO53" s="385"/>
      <c r="AP53" s="385"/>
      <c r="AQ53" s="385"/>
      <c r="AR53" s="385"/>
      <c r="AS53" s="385"/>
      <c r="AT53" s="162"/>
      <c r="AU53" s="197"/>
      <c r="BL53" s="344"/>
      <c r="BM53" s="344"/>
      <c r="BN53" s="344"/>
      <c r="BO53" s="344"/>
      <c r="BP53" s="344"/>
      <c r="BQ53" s="344"/>
      <c r="BR53" s="344"/>
    </row>
    <row r="54" spans="5:70" ht="14.25">
      <c r="E54" s="266"/>
      <c r="F54" s="259"/>
      <c r="G54" s="259"/>
      <c r="H54" s="259"/>
      <c r="I54" s="284"/>
      <c r="J54" s="284"/>
      <c r="K54" s="284"/>
      <c r="L54" s="284"/>
      <c r="M54" s="325"/>
      <c r="O54" s="266"/>
      <c r="P54" s="259"/>
      <c r="Q54" s="259"/>
      <c r="R54" s="259"/>
      <c r="S54" s="284"/>
      <c r="T54" s="284"/>
      <c r="U54" s="284"/>
      <c r="V54" s="284"/>
      <c r="W54" s="284"/>
      <c r="Y54" s="403"/>
      <c r="Z54" s="256"/>
      <c r="AA54" s="256"/>
      <c r="AB54" s="404" t="s">
        <v>108</v>
      </c>
      <c r="AC54" s="102">
        <f>SUM(AC52)</f>
        <v>0</v>
      </c>
      <c r="AD54" s="405">
        <f>SUMPRODUCT(AC52,AD52)</f>
        <v>0</v>
      </c>
      <c r="AE54" s="102">
        <f>SUM(AE52)</f>
        <v>0</v>
      </c>
      <c r="AF54" s="405">
        <f>SUMPRODUCT(AE52,AF52)</f>
        <v>0</v>
      </c>
      <c r="AG54" s="102">
        <f>SUM(AG52)</f>
        <v>0</v>
      </c>
      <c r="AH54" s="405">
        <f>SUMPRODUCT(AG52,AH52)</f>
        <v>0</v>
      </c>
      <c r="AI54" s="217">
        <f>SUM(AI52)</f>
        <v>0</v>
      </c>
      <c r="AJ54" s="171"/>
      <c r="AK54" s="266"/>
      <c r="AL54" s="259"/>
      <c r="AM54" s="259"/>
      <c r="AN54" s="259"/>
      <c r="AO54" s="385"/>
      <c r="AP54" s="385"/>
      <c r="AQ54" s="385"/>
      <c r="AR54" s="385"/>
      <c r="AS54" s="385"/>
      <c r="AT54" s="162"/>
      <c r="AU54" s="197"/>
      <c r="BL54" s="344">
        <f aca="true" t="shared" si="28" ref="BL54:BR56">BB103</f>
        <v>0</v>
      </c>
      <c r="BM54" s="344">
        <f t="shared" si="28"/>
        <v>0</v>
      </c>
      <c r="BN54" s="344">
        <f t="shared" si="28"/>
        <v>0</v>
      </c>
      <c r="BO54" s="344">
        <f t="shared" si="28"/>
        <v>0</v>
      </c>
      <c r="BP54" s="344">
        <f t="shared" si="28"/>
        <v>0</v>
      </c>
      <c r="BQ54" s="344">
        <f t="shared" si="28"/>
        <v>0</v>
      </c>
      <c r="BR54" s="344">
        <f t="shared" si="28"/>
        <v>0</v>
      </c>
    </row>
    <row r="55" spans="5:70" ht="14.25">
      <c r="E55" s="266">
        <v>18</v>
      </c>
      <c r="F55" s="259" t="s">
        <v>73</v>
      </c>
      <c r="G55" s="259" t="s">
        <v>0</v>
      </c>
      <c r="H55" s="267" t="s">
        <v>351</v>
      </c>
      <c r="I55" s="274">
        <f>IF(AND('1 Procedures, Time, Fee'!E47&gt;0.01),'1 Procedures, Time, Fee'!E47,9999999999999990)</f>
        <v>9999999999999990</v>
      </c>
      <c r="J55" s="274">
        <f>IF(AND('1 Procedures, Time, Fee'!F47&gt;0.01),'1 Procedures, Time, Fee'!F47,9999999999999990)</f>
        <v>30</v>
      </c>
      <c r="K55" s="274">
        <f>IF(AND('1 Procedures, Time, Fee'!G47&gt;0.01),'1 Procedures, Time, Fee'!G47,9999999999999990)</f>
        <v>30</v>
      </c>
      <c r="L55" s="274">
        <f>IF(AND('1 Procedures, Time, Fee'!H47&gt;0.01),'1 Procedures, Time, Fee'!H47,9999999999999990)</f>
        <v>30</v>
      </c>
      <c r="M55" s="419">
        <f>IF(AND('1 Procedures, Time, Fee'!I47&gt;0.01),'1 Procedures, Time, Fee'!I47,9999999999999990)</f>
        <v>30</v>
      </c>
      <c r="O55" s="266">
        <v>18</v>
      </c>
      <c r="P55" s="259" t="s">
        <v>73</v>
      </c>
      <c r="Q55" s="259" t="s">
        <v>0</v>
      </c>
      <c r="R55" s="267" t="s">
        <v>351</v>
      </c>
      <c r="S55" s="274">
        <f>'1 Procedures, Time, Fee'!E47</f>
        <v>0</v>
      </c>
      <c r="T55" s="274">
        <f>'1 Procedures, Time, Fee'!F47</f>
        <v>30</v>
      </c>
      <c r="U55" s="274">
        <f>'1 Procedures, Time, Fee'!G47</f>
        <v>30</v>
      </c>
      <c r="V55" s="274">
        <f>'1 Procedures, Time, Fee'!H47</f>
        <v>30</v>
      </c>
      <c r="W55" s="274">
        <f>'1 Procedures, Time, Fee'!I47</f>
        <v>30</v>
      </c>
      <c r="Y55" s="266">
        <v>18</v>
      </c>
      <c r="Z55" s="400" t="s">
        <v>73</v>
      </c>
      <c r="AA55" s="259" t="s">
        <v>0</v>
      </c>
      <c r="AB55" s="267" t="s">
        <v>351</v>
      </c>
      <c r="AC55" s="171">
        <f>IF(S55=0,0,((AC$57/1)/S55))</f>
        <v>0</v>
      </c>
      <c r="AD55" s="171">
        <f>IF(T55=0,0,((AD$57/1)/T55))</f>
        <v>0</v>
      </c>
      <c r="AE55" s="171">
        <f>IF(U55=0,0,((AE$57/1)/U55))</f>
        <v>0</v>
      </c>
      <c r="AF55" s="171">
        <f>IF(V55=0,0,((AF$57/1)/V55))</f>
        <v>0</v>
      </c>
      <c r="AG55" s="171">
        <f>IF(W55=0,0,((AG$57/1)/W55))</f>
        <v>0</v>
      </c>
      <c r="AH55" s="162">
        <f>IF(V55=0,0,((AH$57/1)/V55))</f>
        <v>0</v>
      </c>
      <c r="AI55" s="197">
        <f>IF(W55=0,0,((AI$57/1)/W55))</f>
        <v>0</v>
      </c>
      <c r="AJ55" s="171"/>
      <c r="AK55" s="266">
        <v>18</v>
      </c>
      <c r="AL55" s="259" t="s">
        <v>73</v>
      </c>
      <c r="AM55" s="259" t="s">
        <v>0</v>
      </c>
      <c r="AN55" s="267" t="s">
        <v>351</v>
      </c>
      <c r="AO55" s="390">
        <f aca="true" t="shared" si="29" ref="AO55:AU55">ROUND(AC55,0)</f>
        <v>0</v>
      </c>
      <c r="AP55" s="390">
        <f t="shared" si="29"/>
        <v>0</v>
      </c>
      <c r="AQ55" s="390">
        <f t="shared" si="29"/>
        <v>0</v>
      </c>
      <c r="AR55" s="390">
        <f t="shared" si="29"/>
        <v>0</v>
      </c>
      <c r="AS55" s="390">
        <f t="shared" si="29"/>
        <v>0</v>
      </c>
      <c r="AT55" s="390">
        <f t="shared" si="29"/>
        <v>0</v>
      </c>
      <c r="AU55" s="390">
        <f t="shared" si="29"/>
        <v>0</v>
      </c>
      <c r="BL55" s="344">
        <f t="shared" si="28"/>
        <v>0</v>
      </c>
      <c r="BM55" s="344">
        <f t="shared" si="28"/>
        <v>0</v>
      </c>
      <c r="BN55" s="344">
        <f t="shared" si="28"/>
        <v>0</v>
      </c>
      <c r="BO55" s="344">
        <f t="shared" si="28"/>
        <v>0</v>
      </c>
      <c r="BP55" s="344">
        <f t="shared" si="28"/>
        <v>0</v>
      </c>
      <c r="BQ55" s="344">
        <f t="shared" si="28"/>
        <v>0</v>
      </c>
      <c r="BR55" s="344">
        <f t="shared" si="28"/>
        <v>0</v>
      </c>
    </row>
    <row r="56" spans="5:70" ht="42.75">
      <c r="E56" s="266"/>
      <c r="F56" s="259"/>
      <c r="G56" s="259"/>
      <c r="H56" s="267" t="s">
        <v>352</v>
      </c>
      <c r="I56" s="284"/>
      <c r="J56" s="284"/>
      <c r="K56" s="284"/>
      <c r="L56" s="284"/>
      <c r="M56" s="325"/>
      <c r="O56" s="266"/>
      <c r="P56" s="259"/>
      <c r="Q56" s="259"/>
      <c r="R56" s="267" t="s">
        <v>352</v>
      </c>
      <c r="S56" s="284"/>
      <c r="T56" s="284"/>
      <c r="U56" s="284"/>
      <c r="V56" s="284"/>
      <c r="W56" s="284"/>
      <c r="Y56" s="266"/>
      <c r="Z56" s="259"/>
      <c r="AA56" s="259"/>
      <c r="AB56" s="267" t="s">
        <v>352</v>
      </c>
      <c r="AC56" s="171"/>
      <c r="AD56" s="171"/>
      <c r="AE56" s="171"/>
      <c r="AF56" s="171"/>
      <c r="AG56" s="171"/>
      <c r="AH56" s="162"/>
      <c r="AI56" s="197"/>
      <c r="AJ56" s="171"/>
      <c r="AK56" s="266"/>
      <c r="AL56" s="259"/>
      <c r="AM56" s="259"/>
      <c r="AN56" s="267" t="s">
        <v>352</v>
      </c>
      <c r="AO56" s="385"/>
      <c r="AP56" s="385"/>
      <c r="AQ56" s="385"/>
      <c r="AR56" s="385"/>
      <c r="AS56" s="385"/>
      <c r="AT56" s="162"/>
      <c r="AU56" s="197"/>
      <c r="BL56" s="344">
        <f t="shared" si="28"/>
        <v>0</v>
      </c>
      <c r="BM56" s="344">
        <f t="shared" si="28"/>
        <v>0</v>
      </c>
      <c r="BN56" s="344">
        <f t="shared" si="28"/>
        <v>0</v>
      </c>
      <c r="BO56" s="344">
        <f t="shared" si="28"/>
        <v>0</v>
      </c>
      <c r="BP56" s="344">
        <f t="shared" si="28"/>
        <v>0</v>
      </c>
      <c r="BQ56" s="344">
        <f t="shared" si="28"/>
        <v>0</v>
      </c>
      <c r="BR56" s="344">
        <f t="shared" si="28"/>
        <v>0</v>
      </c>
    </row>
    <row r="57" spans="5:70" ht="14.25">
      <c r="E57" s="266"/>
      <c r="F57" s="259"/>
      <c r="G57" s="259"/>
      <c r="H57" s="267"/>
      <c r="I57" s="284"/>
      <c r="J57" s="284"/>
      <c r="K57" s="284"/>
      <c r="L57" s="284"/>
      <c r="M57" s="325"/>
      <c r="O57" s="266"/>
      <c r="P57" s="259"/>
      <c r="Q57" s="259"/>
      <c r="R57" s="267"/>
      <c r="S57" s="284"/>
      <c r="T57" s="284"/>
      <c r="U57" s="284"/>
      <c r="V57" s="284"/>
      <c r="W57" s="284"/>
      <c r="Y57" s="266"/>
      <c r="Z57" s="259"/>
      <c r="AA57" s="259"/>
      <c r="AB57" s="402" t="s">
        <v>107</v>
      </c>
      <c r="AC57" s="390">
        <f>BB105</f>
        <v>0</v>
      </c>
      <c r="AD57" s="390">
        <f aca="true" t="shared" si="30" ref="AD57:AI57">BC105</f>
        <v>0</v>
      </c>
      <c r="AE57" s="390">
        <f t="shared" si="30"/>
        <v>0</v>
      </c>
      <c r="AF57" s="390">
        <f t="shared" si="30"/>
        <v>0</v>
      </c>
      <c r="AG57" s="390">
        <f t="shared" si="30"/>
        <v>0</v>
      </c>
      <c r="AH57" s="391">
        <f t="shared" si="30"/>
        <v>0</v>
      </c>
      <c r="AI57" s="392">
        <f t="shared" si="30"/>
        <v>0</v>
      </c>
      <c r="AJ57" s="171"/>
      <c r="AK57" s="266"/>
      <c r="AL57" s="259"/>
      <c r="AM57" s="259"/>
      <c r="AN57" s="267"/>
      <c r="AO57" s="385"/>
      <c r="AP57" s="385"/>
      <c r="AQ57" s="385"/>
      <c r="AR57" s="385"/>
      <c r="AS57" s="385"/>
      <c r="AT57" s="162"/>
      <c r="AU57" s="197"/>
      <c r="BL57" s="344"/>
      <c r="BM57" s="344"/>
      <c r="BN57" s="344"/>
      <c r="BO57" s="344"/>
      <c r="BP57" s="344"/>
      <c r="BQ57" s="344"/>
      <c r="BR57" s="344"/>
    </row>
    <row r="58" spans="5:70" ht="14.25">
      <c r="E58" s="266"/>
      <c r="F58" s="259"/>
      <c r="G58" s="259"/>
      <c r="H58" s="267"/>
      <c r="I58" s="284"/>
      <c r="J58" s="284"/>
      <c r="K58" s="284"/>
      <c r="L58" s="284"/>
      <c r="M58" s="325"/>
      <c r="O58" s="266"/>
      <c r="P58" s="259"/>
      <c r="Q58" s="259"/>
      <c r="R58" s="267"/>
      <c r="S58" s="284"/>
      <c r="T58" s="284"/>
      <c r="U58" s="284"/>
      <c r="V58" s="284"/>
      <c r="W58" s="284"/>
      <c r="Y58" s="403"/>
      <c r="Z58" s="256"/>
      <c r="AA58" s="256"/>
      <c r="AB58" s="404" t="s">
        <v>108</v>
      </c>
      <c r="AC58" s="102">
        <f>SUM(AC55:AC56)</f>
        <v>0</v>
      </c>
      <c r="AD58" s="405">
        <f>SUMPRODUCT(AC55:AC56,AD55:AD56)</f>
        <v>0</v>
      </c>
      <c r="AE58" s="102">
        <f>SUM(AE55:AE56)</f>
        <v>0</v>
      </c>
      <c r="AF58" s="405">
        <f>SUMPRODUCT(AE55:AE56,AF55:AF56)</f>
        <v>0</v>
      </c>
      <c r="AG58" s="102">
        <f>SUM(AG55:AG56)</f>
        <v>0</v>
      </c>
      <c r="AH58" s="405">
        <f>SUMPRODUCT(AG55:AG56,AH55:AH56)</f>
        <v>0</v>
      </c>
      <c r="AI58" s="217">
        <f>SUM(AI55:AI56)</f>
        <v>0</v>
      </c>
      <c r="AJ58" s="171"/>
      <c r="AK58" s="266"/>
      <c r="AL58" s="259"/>
      <c r="AM58" s="259"/>
      <c r="AN58" s="267"/>
      <c r="AO58" s="385"/>
      <c r="AP58" s="385"/>
      <c r="AQ58" s="385"/>
      <c r="AR58" s="385"/>
      <c r="AS58" s="385"/>
      <c r="AT58" s="162"/>
      <c r="AU58" s="197"/>
      <c r="BL58" s="344">
        <f aca="true" t="shared" si="31" ref="BL58:BR58">BB106</f>
        <v>0</v>
      </c>
      <c r="BM58" s="344">
        <f t="shared" si="31"/>
        <v>0</v>
      </c>
      <c r="BN58" s="344">
        <f t="shared" si="31"/>
        <v>0</v>
      </c>
      <c r="BO58" s="344">
        <f t="shared" si="31"/>
        <v>0</v>
      </c>
      <c r="BP58" s="344">
        <f t="shared" si="31"/>
        <v>0</v>
      </c>
      <c r="BQ58" s="344">
        <f t="shared" si="31"/>
        <v>0</v>
      </c>
      <c r="BR58" s="344">
        <f t="shared" si="31"/>
        <v>0</v>
      </c>
    </row>
    <row r="59" spans="5:47" ht="14.25">
      <c r="E59" s="266">
        <v>19</v>
      </c>
      <c r="F59" s="259" t="s">
        <v>245</v>
      </c>
      <c r="G59" s="259"/>
      <c r="H59" s="267" t="s">
        <v>316</v>
      </c>
      <c r="I59" s="274">
        <f>IF(AND('1 Procedures, Time, Fee'!E49&gt;0.01),'1 Procedures, Time, Fee'!E49,9999999999999990)</f>
        <v>9999999999999990</v>
      </c>
      <c r="J59" s="274">
        <f>IF(AND('1 Procedures, Time, Fee'!F49&gt;0.01),'1 Procedures, Time, Fee'!F49,9999999999999990)</f>
        <v>9999999999999990</v>
      </c>
      <c r="K59" s="274">
        <f>IF(AND('1 Procedures, Time, Fee'!G49&gt;0.01),'1 Procedures, Time, Fee'!G49,9999999999999990)</f>
        <v>9999999999999990</v>
      </c>
      <c r="L59" s="274">
        <f>IF(AND('1 Procedures, Time, Fee'!H49&gt;0.01),'1 Procedures, Time, Fee'!H49,9999999999999990)</f>
        <v>9999999999999990</v>
      </c>
      <c r="M59" s="419">
        <f>IF(AND('1 Procedures, Time, Fee'!I49&gt;0.01),'1 Procedures, Time, Fee'!I49,9999999999999990)</f>
        <v>9999999999999990</v>
      </c>
      <c r="O59" s="266">
        <v>19</v>
      </c>
      <c r="P59" s="259" t="s">
        <v>245</v>
      </c>
      <c r="Q59" s="259"/>
      <c r="R59" s="267" t="s">
        <v>316</v>
      </c>
      <c r="S59" s="274">
        <f>'1 Procedures, Time, Fee'!E49</f>
        <v>0</v>
      </c>
      <c r="T59" s="274">
        <f>'1 Procedures, Time, Fee'!F49</f>
        <v>0</v>
      </c>
      <c r="U59" s="274">
        <f>'1 Procedures, Time, Fee'!G49</f>
        <v>0</v>
      </c>
      <c r="V59" s="274">
        <f>'1 Procedures, Time, Fee'!H49</f>
        <v>0</v>
      </c>
      <c r="W59" s="274">
        <f>'1 Procedures, Time, Fee'!I49</f>
        <v>0</v>
      </c>
      <c r="Y59" s="266">
        <v>19</v>
      </c>
      <c r="Z59" s="401" t="s">
        <v>245</v>
      </c>
      <c r="AA59" s="259"/>
      <c r="AB59" s="267" t="s">
        <v>316</v>
      </c>
      <c r="AC59" s="171">
        <f>IF(S59=0,0,((AC$63/COUNT(S$59:S$62))/S59))</f>
        <v>0</v>
      </c>
      <c r="AD59" s="171">
        <f aca="true" t="shared" si="32" ref="AD59:AG62">IF(T59=0,0,((AD$63/COUNT(T$59:T$62))/T59))</f>
        <v>0</v>
      </c>
      <c r="AE59" s="171">
        <f t="shared" si="32"/>
        <v>0</v>
      </c>
      <c r="AF59" s="171">
        <f t="shared" si="32"/>
        <v>0</v>
      </c>
      <c r="AG59" s="171">
        <f t="shared" si="32"/>
        <v>0</v>
      </c>
      <c r="AH59" s="162">
        <f>IF(V59=0,0,((AH$63/COUNT(V$59:V$62))/V59))</f>
        <v>0</v>
      </c>
      <c r="AI59" s="197">
        <f>IF(W59=0,0,((AI$63/COUNT(W$59:W$62))/W59))</f>
        <v>0</v>
      </c>
      <c r="AJ59" s="171"/>
      <c r="AK59" s="266">
        <v>19</v>
      </c>
      <c r="AL59" s="259" t="s">
        <v>245</v>
      </c>
      <c r="AM59" s="259"/>
      <c r="AN59" s="267" t="s">
        <v>316</v>
      </c>
      <c r="AO59" s="390">
        <f>ROUND(AC59,0)</f>
        <v>0</v>
      </c>
      <c r="AP59" s="390">
        <f aca="true" t="shared" si="33" ref="AP59:AU62">ROUND(AD59,0)</f>
        <v>0</v>
      </c>
      <c r="AQ59" s="390">
        <f t="shared" si="33"/>
        <v>0</v>
      </c>
      <c r="AR59" s="390">
        <f t="shared" si="33"/>
        <v>0</v>
      </c>
      <c r="AS59" s="390">
        <f t="shared" si="33"/>
        <v>0</v>
      </c>
      <c r="AT59" s="390">
        <f t="shared" si="33"/>
        <v>0</v>
      </c>
      <c r="AU59" s="390">
        <f t="shared" si="33"/>
        <v>0</v>
      </c>
    </row>
    <row r="60" spans="5:47" ht="14.25">
      <c r="E60" s="85"/>
      <c r="F60" s="17"/>
      <c r="G60" s="17"/>
      <c r="H60" s="267" t="s">
        <v>317</v>
      </c>
      <c r="I60" s="274">
        <f>IF(AND('1 Procedures, Time, Fee'!E50&gt;0.01),'1 Procedures, Time, Fee'!E50,9999999999999990)</f>
        <v>9999999999999990</v>
      </c>
      <c r="J60" s="274">
        <f>IF(AND('1 Procedures, Time, Fee'!F50&gt;0.01),'1 Procedures, Time, Fee'!F50,9999999999999990)</f>
        <v>9999999999999990</v>
      </c>
      <c r="K60" s="274">
        <f>IF(AND('1 Procedures, Time, Fee'!G50&gt;0.01),'1 Procedures, Time, Fee'!G50,9999999999999990)</f>
        <v>9999999999999990</v>
      </c>
      <c r="L60" s="274">
        <f>IF(AND('1 Procedures, Time, Fee'!H50&gt;0.01),'1 Procedures, Time, Fee'!H50,9999999999999990)</f>
        <v>9999999999999990</v>
      </c>
      <c r="M60" s="419">
        <f>IF(AND('1 Procedures, Time, Fee'!I50&gt;0.01),'1 Procedures, Time, Fee'!I50,9999999999999990)</f>
        <v>9999999999999990</v>
      </c>
      <c r="O60" s="85"/>
      <c r="P60" s="17"/>
      <c r="Q60" s="17"/>
      <c r="R60" s="267" t="s">
        <v>317</v>
      </c>
      <c r="S60" s="274">
        <f>'1 Procedures, Time, Fee'!E50</f>
        <v>0</v>
      </c>
      <c r="T60" s="274">
        <f>'1 Procedures, Time, Fee'!F50</f>
        <v>0</v>
      </c>
      <c r="U60" s="274">
        <f>'1 Procedures, Time, Fee'!G50</f>
        <v>0</v>
      </c>
      <c r="V60" s="274">
        <f>'1 Procedures, Time, Fee'!H50</f>
        <v>0</v>
      </c>
      <c r="W60" s="274">
        <f>'1 Procedures, Time, Fee'!I50</f>
        <v>0</v>
      </c>
      <c r="Y60" s="85"/>
      <c r="Z60" s="17"/>
      <c r="AA60" s="17"/>
      <c r="AB60" s="267" t="s">
        <v>317</v>
      </c>
      <c r="AC60" s="171">
        <f>IF(S60=0,0,((AC$63/COUNT(S$59:S$62))/S60))</f>
        <v>0</v>
      </c>
      <c r="AD60" s="171">
        <f t="shared" si="32"/>
        <v>0</v>
      </c>
      <c r="AE60" s="171">
        <f t="shared" si="32"/>
        <v>0</v>
      </c>
      <c r="AF60" s="171">
        <f t="shared" si="32"/>
        <v>0</v>
      </c>
      <c r="AG60" s="171">
        <f t="shared" si="32"/>
        <v>0</v>
      </c>
      <c r="AH60" s="162">
        <f aca="true" t="shared" si="34" ref="AH60:AI62">IF(V60=0,0,((AH$63/COUNT(V$59:V$62))/V60))</f>
        <v>0</v>
      </c>
      <c r="AI60" s="197">
        <f t="shared" si="34"/>
        <v>0</v>
      </c>
      <c r="AJ60" s="171"/>
      <c r="AK60" s="85"/>
      <c r="AL60" s="17"/>
      <c r="AM60" s="17"/>
      <c r="AN60" s="267" t="s">
        <v>317</v>
      </c>
      <c r="AO60" s="390">
        <f>ROUND(AC60,0)</f>
        <v>0</v>
      </c>
      <c r="AP60" s="390">
        <f t="shared" si="33"/>
        <v>0</v>
      </c>
      <c r="AQ60" s="390">
        <f t="shared" si="33"/>
        <v>0</v>
      </c>
      <c r="AR60" s="390">
        <f t="shared" si="33"/>
        <v>0</v>
      </c>
      <c r="AS60" s="390">
        <f t="shared" si="33"/>
        <v>0</v>
      </c>
      <c r="AT60" s="390">
        <f t="shared" si="33"/>
        <v>0</v>
      </c>
      <c r="AU60" s="390">
        <f t="shared" si="33"/>
        <v>0</v>
      </c>
    </row>
    <row r="61" spans="5:47" ht="14.25">
      <c r="E61" s="85"/>
      <c r="F61" s="17"/>
      <c r="G61" s="17"/>
      <c r="H61" s="267" t="s">
        <v>318</v>
      </c>
      <c r="I61" s="274">
        <f>IF(AND('1 Procedures, Time, Fee'!E51&gt;0.01),'1 Procedures, Time, Fee'!E51,9999999999999990)</f>
        <v>9999999999999990</v>
      </c>
      <c r="J61" s="274">
        <f>IF(AND('1 Procedures, Time, Fee'!F51&gt;0.01),'1 Procedures, Time, Fee'!F51,9999999999999990)</f>
        <v>9999999999999990</v>
      </c>
      <c r="K61" s="274">
        <f>IF(AND('1 Procedures, Time, Fee'!G51&gt;0.01),'1 Procedures, Time, Fee'!G51,9999999999999990)</f>
        <v>9999999999999990</v>
      </c>
      <c r="L61" s="274">
        <f>IF(AND('1 Procedures, Time, Fee'!H51&gt;0.01),'1 Procedures, Time, Fee'!H51,9999999999999990)</f>
        <v>9999999999999990</v>
      </c>
      <c r="M61" s="419">
        <f>IF(AND('1 Procedures, Time, Fee'!I51&gt;0.01),'1 Procedures, Time, Fee'!I51,9999999999999990)</f>
        <v>9999999999999990</v>
      </c>
      <c r="O61" s="85"/>
      <c r="P61" s="17"/>
      <c r="Q61" s="17"/>
      <c r="R61" s="267" t="s">
        <v>318</v>
      </c>
      <c r="S61" s="274">
        <f>'1 Procedures, Time, Fee'!E51</f>
        <v>0</v>
      </c>
      <c r="T61" s="274">
        <f>'1 Procedures, Time, Fee'!F51</f>
        <v>0</v>
      </c>
      <c r="U61" s="274">
        <f>'1 Procedures, Time, Fee'!G51</f>
        <v>0</v>
      </c>
      <c r="V61" s="274">
        <f>'1 Procedures, Time, Fee'!H51</f>
        <v>0</v>
      </c>
      <c r="W61" s="274">
        <f>'1 Procedures, Time, Fee'!I51</f>
        <v>0</v>
      </c>
      <c r="Y61" s="85"/>
      <c r="Z61" s="17"/>
      <c r="AA61" s="17"/>
      <c r="AB61" s="267" t="s">
        <v>318</v>
      </c>
      <c r="AC61" s="171">
        <f>IF(S61=0,0,((AC$63/COUNT(S$59:S$62))/S61))</f>
        <v>0</v>
      </c>
      <c r="AD61" s="171">
        <f t="shared" si="32"/>
        <v>0</v>
      </c>
      <c r="AE61" s="171">
        <f t="shared" si="32"/>
        <v>0</v>
      </c>
      <c r="AF61" s="171">
        <f t="shared" si="32"/>
        <v>0</v>
      </c>
      <c r="AG61" s="171">
        <f t="shared" si="32"/>
        <v>0</v>
      </c>
      <c r="AH61" s="162">
        <f t="shared" si="34"/>
        <v>0</v>
      </c>
      <c r="AI61" s="197">
        <f t="shared" si="34"/>
        <v>0</v>
      </c>
      <c r="AJ61" s="171"/>
      <c r="AK61" s="85"/>
      <c r="AL61" s="17"/>
      <c r="AM61" s="17"/>
      <c r="AN61" s="267" t="s">
        <v>318</v>
      </c>
      <c r="AO61" s="390">
        <f>ROUND(AC61,0)</f>
        <v>0</v>
      </c>
      <c r="AP61" s="390">
        <f t="shared" si="33"/>
        <v>0</v>
      </c>
      <c r="AQ61" s="390">
        <f t="shared" si="33"/>
        <v>0</v>
      </c>
      <c r="AR61" s="390">
        <f t="shared" si="33"/>
        <v>0</v>
      </c>
      <c r="AS61" s="390">
        <f t="shared" si="33"/>
        <v>0</v>
      </c>
      <c r="AT61" s="390">
        <f t="shared" si="33"/>
        <v>0</v>
      </c>
      <c r="AU61" s="390">
        <f t="shared" si="33"/>
        <v>0</v>
      </c>
    </row>
    <row r="62" spans="5:47" ht="14.25">
      <c r="E62" s="88"/>
      <c r="F62" s="48"/>
      <c r="G62" s="48"/>
      <c r="H62" s="278" t="s">
        <v>319</v>
      </c>
      <c r="I62" s="420">
        <f>IF(AND('1 Procedures, Time, Fee'!E52&gt;0.01),'1 Procedures, Time, Fee'!E52,9999999999999990)</f>
        <v>9999999999999990</v>
      </c>
      <c r="J62" s="420">
        <f>IF(AND('1 Procedures, Time, Fee'!F52&gt;0.01),'1 Procedures, Time, Fee'!F52,9999999999999990)</f>
        <v>9999999999999990</v>
      </c>
      <c r="K62" s="420">
        <f>IF(AND('1 Procedures, Time, Fee'!G52&gt;0.01),'1 Procedures, Time, Fee'!G52,9999999999999990)</f>
        <v>9999999999999990</v>
      </c>
      <c r="L62" s="420">
        <f>IF(AND('1 Procedures, Time, Fee'!H52&gt;0.01),'1 Procedures, Time, Fee'!H52,9999999999999990)</f>
        <v>9999999999999990</v>
      </c>
      <c r="M62" s="421">
        <f>IF(AND('1 Procedures, Time, Fee'!I52&gt;0.01),'1 Procedures, Time, Fee'!I52,9999999999999990)</f>
        <v>9999999999999990</v>
      </c>
      <c r="O62" s="88"/>
      <c r="P62" s="48"/>
      <c r="Q62" s="48"/>
      <c r="R62" s="278" t="s">
        <v>319</v>
      </c>
      <c r="S62" s="274">
        <f>'1 Procedures, Time, Fee'!E52</f>
        <v>0</v>
      </c>
      <c r="T62" s="274">
        <f>'1 Procedures, Time, Fee'!F52</f>
        <v>0</v>
      </c>
      <c r="U62" s="274">
        <f>'1 Procedures, Time, Fee'!G52</f>
        <v>0</v>
      </c>
      <c r="V62" s="274">
        <f>'1 Procedures, Time, Fee'!H52</f>
        <v>0</v>
      </c>
      <c r="W62" s="274">
        <f>'1 Procedures, Time, Fee'!I52</f>
        <v>0</v>
      </c>
      <c r="Y62" s="85"/>
      <c r="Z62" s="17"/>
      <c r="AA62" s="17"/>
      <c r="AB62" s="267" t="s">
        <v>319</v>
      </c>
      <c r="AC62" s="171">
        <f>IF(S62=0,0,((AC$63/COUNT(S$59:S$62))/S62))</f>
        <v>0</v>
      </c>
      <c r="AD62" s="171">
        <f t="shared" si="32"/>
        <v>0</v>
      </c>
      <c r="AE62" s="171">
        <f t="shared" si="32"/>
        <v>0</v>
      </c>
      <c r="AF62" s="171">
        <f t="shared" si="32"/>
        <v>0</v>
      </c>
      <c r="AG62" s="171">
        <f t="shared" si="32"/>
        <v>0</v>
      </c>
      <c r="AH62" s="162">
        <f t="shared" si="34"/>
        <v>0</v>
      </c>
      <c r="AI62" s="197">
        <f t="shared" si="34"/>
        <v>0</v>
      </c>
      <c r="AJ62" s="171"/>
      <c r="AK62" s="88"/>
      <c r="AL62" s="48"/>
      <c r="AM62" s="48"/>
      <c r="AN62" s="278" t="s">
        <v>319</v>
      </c>
      <c r="AO62" s="390">
        <f>ROUND(AC62,0)</f>
        <v>0</v>
      </c>
      <c r="AP62" s="390">
        <f t="shared" si="33"/>
        <v>0</v>
      </c>
      <c r="AQ62" s="390">
        <f t="shared" si="33"/>
        <v>0</v>
      </c>
      <c r="AR62" s="390">
        <f t="shared" si="33"/>
        <v>0</v>
      </c>
      <c r="AS62" s="390">
        <f t="shared" si="33"/>
        <v>0</v>
      </c>
      <c r="AT62" s="390">
        <f t="shared" si="33"/>
        <v>0</v>
      </c>
      <c r="AU62" s="390">
        <f t="shared" si="33"/>
        <v>0</v>
      </c>
    </row>
    <row r="63" spans="5:47" ht="14.25">
      <c r="E63" s="17"/>
      <c r="F63" s="17"/>
      <c r="G63" s="17"/>
      <c r="H63" s="267"/>
      <c r="I63" s="284"/>
      <c r="J63" s="284"/>
      <c r="K63" s="284"/>
      <c r="L63" s="284"/>
      <c r="M63" s="284"/>
      <c r="O63" s="17"/>
      <c r="P63" s="17"/>
      <c r="Q63" s="17"/>
      <c r="R63" s="267"/>
      <c r="S63" s="274"/>
      <c r="T63" s="274"/>
      <c r="U63" s="274"/>
      <c r="V63" s="274"/>
      <c r="W63" s="274"/>
      <c r="Y63" s="85"/>
      <c r="Z63" s="17"/>
      <c r="AA63" s="17"/>
      <c r="AB63" s="402" t="s">
        <v>107</v>
      </c>
      <c r="AC63" s="390">
        <f>BB106</f>
        <v>0</v>
      </c>
      <c r="AD63" s="390">
        <f aca="true" t="shared" si="35" ref="AD63:AI63">BC106</f>
        <v>0</v>
      </c>
      <c r="AE63" s="390">
        <f t="shared" si="35"/>
        <v>0</v>
      </c>
      <c r="AF63" s="390">
        <f t="shared" si="35"/>
        <v>0</v>
      </c>
      <c r="AG63" s="390">
        <f t="shared" si="35"/>
        <v>0</v>
      </c>
      <c r="AH63" s="391">
        <f t="shared" si="35"/>
        <v>0</v>
      </c>
      <c r="AI63" s="392">
        <f t="shared" si="35"/>
        <v>0</v>
      </c>
      <c r="AJ63" s="171"/>
      <c r="AK63" s="85"/>
      <c r="AL63" s="17"/>
      <c r="AM63" s="17"/>
      <c r="AN63" s="450" t="s">
        <v>123</v>
      </c>
      <c r="AO63" s="241">
        <f aca="true" t="shared" si="36" ref="AO63:AU63">SUM(AO4:AO62)</f>
        <v>0</v>
      </c>
      <c r="AP63" s="241">
        <f t="shared" si="36"/>
        <v>0</v>
      </c>
      <c r="AQ63" s="241">
        <f t="shared" si="36"/>
        <v>0</v>
      </c>
      <c r="AR63" s="241">
        <f t="shared" si="36"/>
        <v>10051</v>
      </c>
      <c r="AS63" s="447">
        <f t="shared" si="36"/>
        <v>0</v>
      </c>
      <c r="AT63" s="446">
        <f t="shared" si="36"/>
        <v>10051</v>
      </c>
      <c r="AU63" s="447">
        <f t="shared" si="36"/>
        <v>0</v>
      </c>
    </row>
    <row r="64" spans="25:47" ht="14.25">
      <c r="Y64" s="213"/>
      <c r="Z64" s="102"/>
      <c r="AA64" s="102"/>
      <c r="AB64" s="404" t="s">
        <v>108</v>
      </c>
      <c r="AC64" s="102">
        <f>SUM(AC59:AC62)</f>
        <v>0</v>
      </c>
      <c r="AD64" s="405">
        <f>SUMPRODUCT(AC59:AC62,AD59:AD62)</f>
        <v>0</v>
      </c>
      <c r="AE64" s="102">
        <f>SUM(AE59:AE62)</f>
        <v>0</v>
      </c>
      <c r="AF64" s="405">
        <f>SUMPRODUCT(AE59:AE62,AF59:AF62)</f>
        <v>0</v>
      </c>
      <c r="AG64" s="102">
        <f>SUM(AG59:AG62)</f>
        <v>0</v>
      </c>
      <c r="AH64" s="405">
        <f>SUMPRODUCT(AG59:AG62,AH59:AH62)</f>
        <v>0</v>
      </c>
      <c r="AI64" s="217">
        <f>SUM(AI59:AI62)</f>
        <v>0</v>
      </c>
      <c r="AJ64" s="171"/>
      <c r="AK64" s="171"/>
      <c r="AL64" s="171"/>
      <c r="AM64" s="171"/>
      <c r="AN64" s="451" t="s">
        <v>52</v>
      </c>
      <c r="AO64" s="443"/>
      <c r="AP64" s="443"/>
      <c r="AQ64" s="443"/>
      <c r="AR64" s="443"/>
      <c r="AS64" s="444">
        <f>SUM(AO63:AS63)</f>
        <v>10051</v>
      </c>
      <c r="AT64" s="445"/>
      <c r="AU64" s="444">
        <f>SUM(AT63:AU63)</f>
        <v>10051</v>
      </c>
    </row>
    <row r="65" spans="37:44" ht="14.25">
      <c r="AK65" s="171"/>
      <c r="AL65" s="171"/>
      <c r="AM65" s="171"/>
      <c r="AN65" s="171"/>
      <c r="AO65" s="171"/>
      <c r="AP65" s="171"/>
      <c r="AQ65" s="171"/>
      <c r="AR65" s="171"/>
    </row>
    <row r="66" spans="5:9" ht="14.25">
      <c r="E66" s="260" t="s">
        <v>158</v>
      </c>
      <c r="F66" s="261" t="s">
        <v>80</v>
      </c>
      <c r="G66" s="261" t="s">
        <v>371</v>
      </c>
      <c r="H66" s="261" t="s">
        <v>313</v>
      </c>
      <c r="I66" s="262" t="s">
        <v>117</v>
      </c>
    </row>
    <row r="67" spans="5:9" ht="14.25">
      <c r="E67" s="263"/>
      <c r="F67" s="264"/>
      <c r="G67" s="264"/>
      <c r="H67" s="264"/>
      <c r="I67" s="272"/>
    </row>
    <row r="68" spans="5:9" ht="14.25">
      <c r="E68" s="266">
        <v>1</v>
      </c>
      <c r="F68" s="259" t="s">
        <v>315</v>
      </c>
      <c r="G68" s="259" t="s">
        <v>314</v>
      </c>
      <c r="H68" s="267" t="s">
        <v>154</v>
      </c>
      <c r="I68" s="277">
        <f>'1 Procedures, Time, Fee'!G60</f>
        <v>55</v>
      </c>
    </row>
    <row r="69" spans="5:9" ht="28.5">
      <c r="E69" s="266"/>
      <c r="F69" s="259"/>
      <c r="G69" s="259"/>
      <c r="H69" s="267" t="s">
        <v>155</v>
      </c>
      <c r="I69" s="273"/>
    </row>
    <row r="70" spans="5:9" ht="28.5">
      <c r="E70" s="266"/>
      <c r="F70" s="259"/>
      <c r="G70" s="259"/>
      <c r="H70" s="267" t="s">
        <v>156</v>
      </c>
      <c r="I70" s="273"/>
    </row>
    <row r="71" spans="5:9" ht="42.75">
      <c r="E71" s="266"/>
      <c r="F71" s="259"/>
      <c r="G71" s="259"/>
      <c r="H71" s="267" t="s">
        <v>238</v>
      </c>
      <c r="I71" s="273"/>
    </row>
    <row r="72" spans="5:9" ht="14.25">
      <c r="E72" s="266"/>
      <c r="F72" s="259"/>
      <c r="G72" s="259"/>
      <c r="H72" s="267"/>
      <c r="I72" s="273"/>
    </row>
    <row r="73" spans="5:9" ht="14.25">
      <c r="E73" s="266">
        <v>2</v>
      </c>
      <c r="F73" s="259" t="s">
        <v>239</v>
      </c>
      <c r="G73" s="259" t="s">
        <v>240</v>
      </c>
      <c r="H73" s="267" t="s">
        <v>163</v>
      </c>
      <c r="I73" s="277">
        <f>'1 Procedures, Time, Fee'!G65</f>
        <v>110</v>
      </c>
    </row>
    <row r="74" spans="5:9" ht="42.75">
      <c r="E74" s="266">
        <v>3</v>
      </c>
      <c r="F74" s="259"/>
      <c r="G74" s="259" t="s">
        <v>164</v>
      </c>
      <c r="H74" s="267" t="s">
        <v>165</v>
      </c>
      <c r="I74" s="277">
        <f>'1 Procedures, Time, Fee'!G66</f>
        <v>35</v>
      </c>
    </row>
    <row r="75" spans="5:9" ht="28.5">
      <c r="E75" s="266"/>
      <c r="F75" s="259"/>
      <c r="G75" s="259"/>
      <c r="H75" s="267" t="s">
        <v>166</v>
      </c>
      <c r="I75" s="273"/>
    </row>
    <row r="76" spans="5:9" ht="14.25">
      <c r="E76" s="266"/>
      <c r="F76" s="259"/>
      <c r="G76" s="259"/>
      <c r="H76" s="267" t="s">
        <v>167</v>
      </c>
      <c r="I76" s="273"/>
    </row>
    <row r="77" spans="5:9" ht="14.25">
      <c r="E77" s="266"/>
      <c r="F77" s="259"/>
      <c r="G77" s="259"/>
      <c r="H77" s="267" t="s">
        <v>168</v>
      </c>
      <c r="I77" s="273"/>
    </row>
    <row r="78" spans="5:9" ht="14.25">
      <c r="E78" s="266">
        <v>4</v>
      </c>
      <c r="F78" s="259"/>
      <c r="G78" s="259" t="s">
        <v>241</v>
      </c>
      <c r="H78" s="267" t="s">
        <v>242</v>
      </c>
      <c r="I78" s="277">
        <f>'1 Procedures, Time, Fee'!G70</f>
        <v>95</v>
      </c>
    </row>
    <row r="79" spans="5:9" ht="14.25">
      <c r="E79" s="266"/>
      <c r="F79" s="259"/>
      <c r="G79" s="259"/>
      <c r="H79" s="267"/>
      <c r="I79" s="273"/>
    </row>
    <row r="80" spans="5:9" ht="14.25">
      <c r="E80" s="266">
        <v>5</v>
      </c>
      <c r="F80" s="259" t="s">
        <v>198</v>
      </c>
      <c r="G80" s="259" t="s">
        <v>159</v>
      </c>
      <c r="H80" s="267" t="s">
        <v>160</v>
      </c>
      <c r="I80" s="277">
        <f>'1 Procedures, Time, Fee'!G72</f>
        <v>80</v>
      </c>
    </row>
    <row r="81" spans="5:9" ht="14.25">
      <c r="E81" s="266"/>
      <c r="F81" s="259"/>
      <c r="G81" s="259"/>
      <c r="H81" s="267" t="s">
        <v>161</v>
      </c>
      <c r="I81" s="277">
        <f>'1 Procedures, Time, Fee'!G73</f>
        <v>60</v>
      </c>
    </row>
    <row r="82" spans="5:9" ht="42.75">
      <c r="E82" s="266">
        <v>6</v>
      </c>
      <c r="F82" s="259"/>
      <c r="G82" s="259" t="s">
        <v>162</v>
      </c>
      <c r="H82" s="267" t="s">
        <v>266</v>
      </c>
      <c r="I82" s="277">
        <f>'1 Procedures, Time, Fee'!G74</f>
        <v>30</v>
      </c>
    </row>
    <row r="83" spans="5:52" ht="28.5">
      <c r="E83" s="266"/>
      <c r="F83" s="259"/>
      <c r="G83" s="259"/>
      <c r="H83" s="267" t="s">
        <v>267</v>
      </c>
      <c r="I83" s="273"/>
      <c r="AY83" s="383" t="str">
        <f aca="true" t="shared" si="37" ref="AY83:AY94">A117</f>
        <v>Dynamic Model </v>
      </c>
      <c r="AZ83" s="195"/>
    </row>
    <row r="84" spans="5:52" ht="14.25">
      <c r="E84" s="266">
        <v>7</v>
      </c>
      <c r="F84" s="259"/>
      <c r="G84" s="259" t="s">
        <v>268</v>
      </c>
      <c r="H84" s="267" t="s">
        <v>269</v>
      </c>
      <c r="I84" s="277">
        <f>'1 Procedures, Time, Fee'!G76</f>
        <v>45</v>
      </c>
      <c r="AY84" s="225" t="str">
        <f t="shared" si="37"/>
        <v>Mix</v>
      </c>
      <c r="AZ84" s="126"/>
    </row>
    <row r="85" spans="5:52" ht="14.25">
      <c r="E85" s="266"/>
      <c r="F85" s="259"/>
      <c r="G85" s="259"/>
      <c r="H85" s="267"/>
      <c r="I85" s="273"/>
      <c r="AY85" s="307" t="str">
        <f t="shared" si="37"/>
        <v>Diagnostic</v>
      </c>
      <c r="AZ85" s="398">
        <f aca="true" t="shared" si="38" ref="AZ85:AZ94">B119</f>
        <v>0.35</v>
      </c>
    </row>
    <row r="86" spans="5:52" ht="28.5">
      <c r="E86" s="266">
        <v>8</v>
      </c>
      <c r="F86" s="259" t="s">
        <v>114</v>
      </c>
      <c r="G86" s="259" t="s">
        <v>270</v>
      </c>
      <c r="H86" s="267" t="s">
        <v>271</v>
      </c>
      <c r="I86" s="277">
        <f>'1 Procedures, Time, Fee'!G78</f>
        <v>125</v>
      </c>
      <c r="AY86" s="162" t="str">
        <f t="shared" si="37"/>
        <v>Radiographs/Imaging</v>
      </c>
      <c r="AZ86" s="280">
        <f t="shared" si="38"/>
        <v>0.1</v>
      </c>
    </row>
    <row r="87" spans="5:52" ht="14.25">
      <c r="E87" s="266"/>
      <c r="F87" s="259"/>
      <c r="G87" s="259"/>
      <c r="H87" s="267" t="s">
        <v>272</v>
      </c>
      <c r="I87" s="273"/>
      <c r="AY87" s="162" t="str">
        <f t="shared" si="37"/>
        <v>Preventive</v>
      </c>
      <c r="AZ87" s="280">
        <f t="shared" si="38"/>
        <v>0.25</v>
      </c>
    </row>
    <row r="88" spans="5:52" ht="28.5">
      <c r="E88" s="266">
        <v>9</v>
      </c>
      <c r="F88" s="259"/>
      <c r="G88" s="259" t="s">
        <v>276</v>
      </c>
      <c r="H88" s="267" t="s">
        <v>293</v>
      </c>
      <c r="I88" s="277">
        <f>'1 Procedures, Time, Fee'!G80</f>
        <v>180</v>
      </c>
      <c r="AY88" s="162" t="str">
        <f t="shared" si="37"/>
        <v>Restorative</v>
      </c>
      <c r="AZ88" s="280">
        <f t="shared" si="38"/>
        <v>0.28</v>
      </c>
    </row>
    <row r="89" spans="5:52" ht="28.5">
      <c r="E89" s="266"/>
      <c r="F89" s="259"/>
      <c r="G89" s="259"/>
      <c r="H89" s="267" t="s">
        <v>294</v>
      </c>
      <c r="I89" s="273"/>
      <c r="AY89" s="162" t="str">
        <f t="shared" si="37"/>
        <v>Endodontics</v>
      </c>
      <c r="AZ89" s="280">
        <f t="shared" si="38"/>
        <v>0.02</v>
      </c>
    </row>
    <row r="90" spans="5:52" ht="28.5">
      <c r="E90" s="266"/>
      <c r="F90" s="259"/>
      <c r="G90" s="259"/>
      <c r="H90" s="267" t="s">
        <v>295</v>
      </c>
      <c r="I90" s="273"/>
      <c r="AY90" s="162" t="str">
        <f t="shared" si="37"/>
        <v>Periodontics</v>
      </c>
      <c r="AZ90" s="280">
        <f t="shared" si="38"/>
        <v>0</v>
      </c>
    </row>
    <row r="91" spans="5:52" ht="28.5">
      <c r="E91" s="266">
        <v>10</v>
      </c>
      <c r="F91" s="259"/>
      <c r="G91" s="259" t="s">
        <v>296</v>
      </c>
      <c r="H91" s="267" t="s">
        <v>300</v>
      </c>
      <c r="I91" s="277">
        <f>'1 Procedures, Time, Fee'!G83</f>
        <v>165</v>
      </c>
      <c r="AY91" s="162" t="str">
        <f t="shared" si="37"/>
        <v>Prosthodontics</v>
      </c>
      <c r="AZ91" s="280">
        <f t="shared" si="38"/>
        <v>0</v>
      </c>
    </row>
    <row r="92" spans="5:52" ht="28.5">
      <c r="E92" s="266"/>
      <c r="F92" s="259"/>
      <c r="G92" s="259"/>
      <c r="H92" s="267" t="s">
        <v>301</v>
      </c>
      <c r="I92" s="273"/>
      <c r="AY92" s="162" t="str">
        <f t="shared" si="37"/>
        <v>Oral/Maxillofacial Surgery</v>
      </c>
      <c r="AZ92" s="280">
        <f t="shared" si="38"/>
        <v>0</v>
      </c>
    </row>
    <row r="93" spans="5:53" ht="28.5">
      <c r="E93" s="266">
        <v>11</v>
      </c>
      <c r="F93" s="259"/>
      <c r="G93" s="259" t="s">
        <v>302</v>
      </c>
      <c r="H93" s="267" t="s">
        <v>260</v>
      </c>
      <c r="I93" s="277">
        <f>'1 Procedures, Time, Fee'!G85</f>
        <v>215</v>
      </c>
      <c r="AY93" s="213" t="str">
        <f t="shared" si="37"/>
        <v>Other</v>
      </c>
      <c r="AZ93" s="283">
        <f t="shared" si="38"/>
        <v>0</v>
      </c>
      <c r="BA93" t="s">
        <v>169</v>
      </c>
    </row>
    <row r="94" spans="5:59" ht="28.5">
      <c r="E94" s="266">
        <v>12</v>
      </c>
      <c r="F94" s="259"/>
      <c r="G94" s="259" t="s">
        <v>261</v>
      </c>
      <c r="H94" s="267" t="s">
        <v>262</v>
      </c>
      <c r="I94" s="277">
        <f>'1 Procedures, Time, Fee'!G86</f>
        <v>90</v>
      </c>
      <c r="AY94" s="225" t="str">
        <f t="shared" si="37"/>
        <v>Total</v>
      </c>
      <c r="AZ94" s="393">
        <f t="shared" si="38"/>
        <v>1</v>
      </c>
      <c r="BB94" t="s">
        <v>130</v>
      </c>
      <c r="BG94" t="s">
        <v>70</v>
      </c>
    </row>
    <row r="95" spans="5:60" ht="14.25">
      <c r="E95" s="266">
        <v>13</v>
      </c>
      <c r="F95" s="259"/>
      <c r="G95" s="259" t="s">
        <v>263</v>
      </c>
      <c r="H95" s="267" t="s">
        <v>264</v>
      </c>
      <c r="I95" s="277">
        <f>'1 Procedures, Time, Fee'!G87</f>
        <v>230</v>
      </c>
      <c r="BA95" s="394"/>
      <c r="BB95" s="376"/>
      <c r="BC95" s="381"/>
      <c r="BD95" s="381"/>
      <c r="BE95" s="381"/>
      <c r="BF95" s="378"/>
      <c r="BG95" s="381"/>
      <c r="BH95" s="378"/>
    </row>
    <row r="96" spans="5:60" ht="14.25">
      <c r="E96" s="266">
        <v>14</v>
      </c>
      <c r="F96" s="259"/>
      <c r="G96" s="259" t="s">
        <v>265</v>
      </c>
      <c r="H96" s="267" t="s">
        <v>208</v>
      </c>
      <c r="I96" s="277">
        <f>'1 Procedures, Time, Fee'!G88</f>
        <v>960</v>
      </c>
      <c r="AY96" s="383" t="str">
        <f aca="true" t="shared" si="39" ref="AY96:AY107">A130</f>
        <v>Base Model</v>
      </c>
      <c r="AZ96" s="194"/>
      <c r="BA96" s="395" t="s">
        <v>71</v>
      </c>
      <c r="BB96" s="386">
        <f>I116</f>
        <v>0.9</v>
      </c>
      <c r="BC96" s="198">
        <f aca="true" t="shared" si="40" ref="BC96:BH96">J116</f>
        <v>0.9</v>
      </c>
      <c r="BD96" s="198">
        <f t="shared" si="40"/>
        <v>0.9</v>
      </c>
      <c r="BE96" s="198">
        <f t="shared" si="40"/>
        <v>0.9</v>
      </c>
      <c r="BF96" s="280">
        <f t="shared" si="40"/>
        <v>0.9</v>
      </c>
      <c r="BG96" s="198">
        <f t="shared" si="40"/>
        <v>0.9</v>
      </c>
      <c r="BH96" s="280">
        <f t="shared" si="40"/>
        <v>0.9</v>
      </c>
    </row>
    <row r="97" spans="5:60" ht="14.25">
      <c r="E97" s="266"/>
      <c r="F97" s="259"/>
      <c r="G97" s="259"/>
      <c r="H97" s="267"/>
      <c r="I97" s="273"/>
      <c r="AY97" s="225" t="str">
        <f t="shared" si="39"/>
        <v>Mix</v>
      </c>
      <c r="AZ97" s="384"/>
      <c r="BA97" s="382"/>
      <c r="BB97" s="388" t="s">
        <v>82</v>
      </c>
      <c r="BC97" s="257" t="s">
        <v>141</v>
      </c>
      <c r="BD97" s="92" t="s">
        <v>44</v>
      </c>
      <c r="BE97" s="257" t="s">
        <v>58</v>
      </c>
      <c r="BF97" s="387" t="s">
        <v>250</v>
      </c>
      <c r="BG97" s="262" t="s">
        <v>320</v>
      </c>
      <c r="BH97" s="387" t="s">
        <v>250</v>
      </c>
    </row>
    <row r="98" spans="5:60" ht="14.25">
      <c r="E98" s="266">
        <v>15</v>
      </c>
      <c r="F98" s="259" t="s">
        <v>237</v>
      </c>
      <c r="G98" s="259" t="s">
        <v>209</v>
      </c>
      <c r="H98" s="267" t="s">
        <v>231</v>
      </c>
      <c r="I98" s="277">
        <f>'1 Procedures, Time, Fee'!G90</f>
        <v>150</v>
      </c>
      <c r="AY98" s="162" t="str">
        <f t="shared" si="39"/>
        <v>Diagnostic</v>
      </c>
      <c r="AZ98" s="198">
        <f aca="true" t="shared" si="41" ref="AZ98:AZ107">B132</f>
        <v>0.35</v>
      </c>
      <c r="BA98" s="396" t="s">
        <v>83</v>
      </c>
      <c r="BB98" s="446">
        <f aca="true" t="shared" si="42" ref="BB98:BB107">IF(AQ$106=0,0,((BB$96*AQ$106)*$AZ85))</f>
        <v>0</v>
      </c>
      <c r="BC98" s="241">
        <f aca="true" t="shared" si="43" ref="BC98:BC106">IF(AR$106=0,0,((BC$96*AR$106)*$AZ85))</f>
        <v>0</v>
      </c>
      <c r="BD98" s="241">
        <f aca="true" t="shared" si="44" ref="BD98:BD106">IF(AS$106=0,0,((BD$96*AS$106)*$AZ85))</f>
        <v>0</v>
      </c>
      <c r="BE98" s="241">
        <f aca="true" t="shared" si="45" ref="BE98:BE106">IF(AT$106=0,0,((BE$96*AT$106)*$AZ85))</f>
        <v>31358.879999999997</v>
      </c>
      <c r="BF98" s="241">
        <f aca="true" t="shared" si="46" ref="BF98:BF106">IF(AU$106=0,0,((BF$96*AU$106)*$AZ85))</f>
        <v>0</v>
      </c>
      <c r="BG98" s="446">
        <f aca="true" t="shared" si="47" ref="BG98:BG106">IF(AV$106=0,0,((BG$96*AV$106)*$AZ98))</f>
        <v>31358.879999999997</v>
      </c>
      <c r="BH98" s="447">
        <f aca="true" t="shared" si="48" ref="BH98:BH106">IF(AW$106=0,0,((BH$96*AW$106)*$AZ98))</f>
        <v>0</v>
      </c>
    </row>
    <row r="99" spans="5:60" ht="14.25">
      <c r="E99" s="266"/>
      <c r="F99" s="259"/>
      <c r="G99" s="259"/>
      <c r="H99" s="267"/>
      <c r="I99" s="273"/>
      <c r="AY99" s="162" t="str">
        <f t="shared" si="39"/>
        <v>Radiographs/Imaging</v>
      </c>
      <c r="AZ99" s="198">
        <f t="shared" si="41"/>
        <v>0.1</v>
      </c>
      <c r="BA99" s="396" t="s">
        <v>239</v>
      </c>
      <c r="BB99" s="446">
        <f t="shared" si="42"/>
        <v>0</v>
      </c>
      <c r="BC99" s="236">
        <f t="shared" si="43"/>
        <v>0</v>
      </c>
      <c r="BD99" s="236">
        <f t="shared" si="44"/>
        <v>0</v>
      </c>
      <c r="BE99" s="236">
        <f t="shared" si="45"/>
        <v>8959.68</v>
      </c>
      <c r="BF99" s="236">
        <f t="shared" si="46"/>
        <v>0</v>
      </c>
      <c r="BG99" s="437">
        <f t="shared" si="47"/>
        <v>8959.68</v>
      </c>
      <c r="BH99" s="448">
        <f t="shared" si="48"/>
        <v>0</v>
      </c>
    </row>
    <row r="100" spans="5:60" ht="14.25">
      <c r="E100" s="266">
        <v>16</v>
      </c>
      <c r="F100" s="259" t="s">
        <v>16</v>
      </c>
      <c r="G100" s="259" t="s">
        <v>232</v>
      </c>
      <c r="H100" s="267" t="s">
        <v>16</v>
      </c>
      <c r="I100" s="277">
        <f>'1 Procedures, Time, Fee'!G92</f>
        <v>150</v>
      </c>
      <c r="AY100" s="162" t="str">
        <f t="shared" si="39"/>
        <v>Preventive</v>
      </c>
      <c r="AZ100" s="198">
        <f t="shared" si="41"/>
        <v>0.25</v>
      </c>
      <c r="BA100" s="396" t="s">
        <v>198</v>
      </c>
      <c r="BB100" s="446">
        <f t="shared" si="42"/>
        <v>0</v>
      </c>
      <c r="BC100" s="236">
        <f t="shared" si="43"/>
        <v>0</v>
      </c>
      <c r="BD100" s="236">
        <f t="shared" si="44"/>
        <v>0</v>
      </c>
      <c r="BE100" s="236">
        <f t="shared" si="45"/>
        <v>22399.2</v>
      </c>
      <c r="BF100" s="236">
        <f t="shared" si="46"/>
        <v>0</v>
      </c>
      <c r="BG100" s="437">
        <f t="shared" si="47"/>
        <v>22399.2</v>
      </c>
      <c r="BH100" s="448">
        <f t="shared" si="48"/>
        <v>0</v>
      </c>
    </row>
    <row r="101" spans="5:60" ht="14.25">
      <c r="E101" s="266"/>
      <c r="F101" s="259"/>
      <c r="G101" s="259"/>
      <c r="H101" s="267"/>
      <c r="I101" s="273"/>
      <c r="AY101" s="162" t="str">
        <f t="shared" si="39"/>
        <v>Restorative</v>
      </c>
      <c r="AZ101" s="280">
        <f t="shared" si="41"/>
        <v>0.28</v>
      </c>
      <c r="BA101" s="396" t="s">
        <v>114</v>
      </c>
      <c r="BB101" s="446">
        <f t="shared" si="42"/>
        <v>0</v>
      </c>
      <c r="BC101" s="236">
        <f t="shared" si="43"/>
        <v>0</v>
      </c>
      <c r="BD101" s="236">
        <f t="shared" si="44"/>
        <v>0</v>
      </c>
      <c r="BE101" s="236">
        <f t="shared" si="45"/>
        <v>25087.104000000003</v>
      </c>
      <c r="BF101" s="236">
        <f t="shared" si="46"/>
        <v>0</v>
      </c>
      <c r="BG101" s="437">
        <f t="shared" si="47"/>
        <v>25087.104000000003</v>
      </c>
      <c r="BH101" s="448">
        <f t="shared" si="48"/>
        <v>0</v>
      </c>
    </row>
    <row r="102" spans="5:60" ht="28.5">
      <c r="E102" s="266">
        <v>17</v>
      </c>
      <c r="F102" s="259" t="s">
        <v>132</v>
      </c>
      <c r="G102" s="259" t="s">
        <v>233</v>
      </c>
      <c r="H102" s="259" t="s">
        <v>234</v>
      </c>
      <c r="I102" s="277">
        <f>'1 Procedures, Time, Fee'!G94</f>
        <v>1375</v>
      </c>
      <c r="AQ102" s="257" t="s">
        <v>82</v>
      </c>
      <c r="AR102" s="257" t="s">
        <v>141</v>
      </c>
      <c r="AS102" s="92" t="s">
        <v>44</v>
      </c>
      <c r="AT102" s="257" t="s">
        <v>58</v>
      </c>
      <c r="AU102" s="305" t="s">
        <v>250</v>
      </c>
      <c r="AV102" s="379" t="s">
        <v>320</v>
      </c>
      <c r="AW102" s="380" t="s">
        <v>250</v>
      </c>
      <c r="AY102" s="162" t="str">
        <f t="shared" si="39"/>
        <v>Endodontics</v>
      </c>
      <c r="AZ102" s="280">
        <f t="shared" si="41"/>
        <v>0.02</v>
      </c>
      <c r="BA102" s="396" t="s">
        <v>237</v>
      </c>
      <c r="BB102" s="446">
        <f t="shared" si="42"/>
        <v>0</v>
      </c>
      <c r="BC102" s="236">
        <f t="shared" si="43"/>
        <v>0</v>
      </c>
      <c r="BD102" s="236">
        <f t="shared" si="44"/>
        <v>0</v>
      </c>
      <c r="BE102" s="236">
        <f t="shared" si="45"/>
        <v>1791.9360000000001</v>
      </c>
      <c r="BF102" s="236">
        <f t="shared" si="46"/>
        <v>0</v>
      </c>
      <c r="BG102" s="437">
        <f t="shared" si="47"/>
        <v>1791.9360000000001</v>
      </c>
      <c r="BH102" s="448">
        <f t="shared" si="48"/>
        <v>0</v>
      </c>
    </row>
    <row r="103" spans="5:60" ht="14.25">
      <c r="E103" s="266"/>
      <c r="F103" s="259"/>
      <c r="G103" s="259"/>
      <c r="H103" s="259"/>
      <c r="I103" s="269"/>
      <c r="AM103"/>
      <c r="AN103"/>
      <c r="AO103"/>
      <c r="AP103" t="s">
        <v>51</v>
      </c>
      <c r="AQ103" s="376">
        <f>I115</f>
        <v>0</v>
      </c>
      <c r="AR103" s="381">
        <f aca="true" t="shared" si="49" ref="AR103:AW103">J115</f>
        <v>0</v>
      </c>
      <c r="AS103" s="381">
        <f t="shared" si="49"/>
        <v>0</v>
      </c>
      <c r="AT103" s="381">
        <f t="shared" si="49"/>
        <v>1</v>
      </c>
      <c r="AU103" s="378">
        <f t="shared" si="49"/>
        <v>0</v>
      </c>
      <c r="AV103" s="376">
        <f t="shared" si="49"/>
        <v>1</v>
      </c>
      <c r="AW103" s="378">
        <f t="shared" si="49"/>
        <v>0</v>
      </c>
      <c r="AY103" s="162" t="str">
        <f t="shared" si="39"/>
        <v>Periodontics</v>
      </c>
      <c r="AZ103" s="280">
        <f t="shared" si="41"/>
        <v>0</v>
      </c>
      <c r="BA103" s="396" t="s">
        <v>16</v>
      </c>
      <c r="BB103" s="446">
        <f t="shared" si="42"/>
        <v>0</v>
      </c>
      <c r="BC103" s="236">
        <f t="shared" si="43"/>
        <v>0</v>
      </c>
      <c r="BD103" s="236">
        <f t="shared" si="44"/>
        <v>0</v>
      </c>
      <c r="BE103" s="236">
        <f t="shared" si="45"/>
        <v>0</v>
      </c>
      <c r="BF103" s="236">
        <f t="shared" si="46"/>
        <v>0</v>
      </c>
      <c r="BG103" s="437">
        <f t="shared" si="47"/>
        <v>0</v>
      </c>
      <c r="BH103" s="448">
        <f t="shared" si="48"/>
        <v>0</v>
      </c>
    </row>
    <row r="104" spans="5:60" ht="14.25">
      <c r="E104" s="266">
        <v>18</v>
      </c>
      <c r="F104" s="259" t="s">
        <v>73</v>
      </c>
      <c r="G104" s="259" t="s">
        <v>0</v>
      </c>
      <c r="H104" s="267" t="s">
        <v>351</v>
      </c>
      <c r="I104" s="277">
        <f>'1 Procedures, Time, Fee'!G96</f>
        <v>120</v>
      </c>
      <c r="AM104"/>
      <c r="AN104"/>
      <c r="AO104"/>
      <c r="AP104" t="str">
        <f>'6 Assumptions '!B16</f>
        <v>Max Billable Min per Year</v>
      </c>
      <c r="AQ104" s="437">
        <f>'6 Assumptions '!D16</f>
        <v>99552</v>
      </c>
      <c r="AR104" s="171">
        <f aca="true" t="shared" si="50" ref="AR104:AW104">AQ104</f>
        <v>99552</v>
      </c>
      <c r="AS104" s="171">
        <f t="shared" si="50"/>
        <v>99552</v>
      </c>
      <c r="AT104" s="171">
        <f t="shared" si="50"/>
        <v>99552</v>
      </c>
      <c r="AU104" s="197">
        <f t="shared" si="50"/>
        <v>99552</v>
      </c>
      <c r="AV104" s="162">
        <f t="shared" si="50"/>
        <v>99552</v>
      </c>
      <c r="AW104" s="197">
        <f t="shared" si="50"/>
        <v>99552</v>
      </c>
      <c r="AY104" s="162" t="str">
        <f t="shared" si="39"/>
        <v>Prosthodontics</v>
      </c>
      <c r="AZ104" s="280">
        <f t="shared" si="41"/>
        <v>0</v>
      </c>
      <c r="BA104" s="396" t="s">
        <v>132</v>
      </c>
      <c r="BB104" s="446">
        <f t="shared" si="42"/>
        <v>0</v>
      </c>
      <c r="BC104" s="236">
        <f t="shared" si="43"/>
        <v>0</v>
      </c>
      <c r="BD104" s="236">
        <f t="shared" si="44"/>
        <v>0</v>
      </c>
      <c r="BE104" s="236">
        <f t="shared" si="45"/>
        <v>0</v>
      </c>
      <c r="BF104" s="236">
        <f t="shared" si="46"/>
        <v>0</v>
      </c>
      <c r="BG104" s="437">
        <f t="shared" si="47"/>
        <v>0</v>
      </c>
      <c r="BH104" s="448">
        <f t="shared" si="48"/>
        <v>0</v>
      </c>
    </row>
    <row r="105" spans="5:60" ht="33" customHeight="1">
      <c r="E105" s="266"/>
      <c r="F105" s="259"/>
      <c r="G105" s="259"/>
      <c r="H105" s="267" t="s">
        <v>352</v>
      </c>
      <c r="I105" s="269"/>
      <c r="AM105" s="377"/>
      <c r="AN105" s="377"/>
      <c r="AO105" s="377"/>
      <c r="AP105" s="377" t="s">
        <v>230</v>
      </c>
      <c r="AQ105" s="162"/>
      <c r="AR105" s="171"/>
      <c r="AS105" s="171"/>
      <c r="AT105" s="171">
        <f>((AU103*'3 Define Allied Practitioner(s)'!B32)+(' Matrix'!AQ103*'3 Define Allied Practitioner(s)'!B35)+(' Matrix'!AR103*'3 Define Allied Practitioner(s)'!B34)+(' Matrix'!AS103*'3 Define Allied Practitioner(s)'!B33))*'6 Assumptions '!D10</f>
        <v>0</v>
      </c>
      <c r="AU105" s="197"/>
      <c r="AV105" s="162">
        <f>(AW103*'2 Define Dental Practice'!B28)*'6 Assumptions '!D10</f>
        <v>0</v>
      </c>
      <c r="AW105" s="197"/>
      <c r="AY105" s="162" t="str">
        <f t="shared" si="39"/>
        <v>Oral/Maxillofacial Surgery</v>
      </c>
      <c r="AZ105" s="280">
        <f t="shared" si="41"/>
        <v>0</v>
      </c>
      <c r="BA105" s="396" t="s">
        <v>73</v>
      </c>
      <c r="BB105" s="446">
        <f t="shared" si="42"/>
        <v>0</v>
      </c>
      <c r="BC105" s="236">
        <f t="shared" si="43"/>
        <v>0</v>
      </c>
      <c r="BD105" s="236">
        <f t="shared" si="44"/>
        <v>0</v>
      </c>
      <c r="BE105" s="236">
        <f t="shared" si="45"/>
        <v>0</v>
      </c>
      <c r="BF105" s="236">
        <f t="shared" si="46"/>
        <v>0</v>
      </c>
      <c r="BG105" s="437">
        <f t="shared" si="47"/>
        <v>0</v>
      </c>
      <c r="BH105" s="448">
        <f t="shared" si="48"/>
        <v>0</v>
      </c>
    </row>
    <row r="106" spans="5:60" ht="45.75" customHeight="1">
      <c r="E106" s="266">
        <v>19</v>
      </c>
      <c r="F106" s="259" t="s">
        <v>245</v>
      </c>
      <c r="G106" s="259"/>
      <c r="H106" s="267" t="s">
        <v>316</v>
      </c>
      <c r="I106" s="277">
        <f>'1 Procedures, Time, Fee'!G98</f>
        <v>0</v>
      </c>
      <c r="AM106" s="364"/>
      <c r="AN106" s="364"/>
      <c r="AO106" s="364"/>
      <c r="AP106" s="436" t="s">
        <v>111</v>
      </c>
      <c r="AQ106" s="225">
        <f>AQ104*AQ103</f>
        <v>0</v>
      </c>
      <c r="AR106" s="384">
        <f>AR104*AR103</f>
        <v>0</v>
      </c>
      <c r="AS106" s="384">
        <f>AS104*AS103</f>
        <v>0</v>
      </c>
      <c r="AT106" s="440">
        <f>(AT104*AT103)-AT105</f>
        <v>99552</v>
      </c>
      <c r="AU106" s="441">
        <f>AU104*AU103</f>
        <v>0</v>
      </c>
      <c r="AV106" s="442">
        <f>(AV104*AV103)-AV105</f>
        <v>99552</v>
      </c>
      <c r="AW106" s="441">
        <f>AW104*AW103</f>
        <v>0</v>
      </c>
      <c r="AY106" s="162" t="str">
        <f t="shared" si="39"/>
        <v>Other</v>
      </c>
      <c r="AZ106" s="280">
        <f t="shared" si="41"/>
        <v>0</v>
      </c>
      <c r="BA106" s="397" t="s">
        <v>245</v>
      </c>
      <c r="BB106" s="446">
        <f t="shared" si="42"/>
        <v>0</v>
      </c>
      <c r="BC106" s="443">
        <f t="shared" si="43"/>
        <v>0</v>
      </c>
      <c r="BD106" s="443">
        <f t="shared" si="44"/>
        <v>0</v>
      </c>
      <c r="BE106" s="443">
        <f t="shared" si="45"/>
        <v>0</v>
      </c>
      <c r="BF106" s="443">
        <f t="shared" si="46"/>
        <v>0</v>
      </c>
      <c r="BG106" s="445">
        <f t="shared" si="47"/>
        <v>0</v>
      </c>
      <c r="BH106" s="444">
        <f t="shared" si="48"/>
        <v>0</v>
      </c>
    </row>
    <row r="107" spans="5:60" ht="45.75" customHeight="1">
      <c r="E107" s="266"/>
      <c r="F107" s="259"/>
      <c r="G107" s="259"/>
      <c r="H107" s="267"/>
      <c r="I107" s="277"/>
      <c r="AM107" s="364"/>
      <c r="AN107" s="364"/>
      <c r="AO107" s="364"/>
      <c r="AP107" s="436" t="s">
        <v>37</v>
      </c>
      <c r="AQ107" s="213">
        <f aca="true" t="shared" si="51" ref="AQ107:AW107">AQ106/60</f>
        <v>0</v>
      </c>
      <c r="AR107" s="102">
        <f t="shared" si="51"/>
        <v>0</v>
      </c>
      <c r="AS107" s="102">
        <f t="shared" si="51"/>
        <v>0</v>
      </c>
      <c r="AT107" s="443">
        <f t="shared" si="51"/>
        <v>1659.2</v>
      </c>
      <c r="AU107" s="444">
        <f t="shared" si="51"/>
        <v>0</v>
      </c>
      <c r="AV107" s="445">
        <f t="shared" si="51"/>
        <v>1659.2</v>
      </c>
      <c r="AW107" s="444">
        <f t="shared" si="51"/>
        <v>0</v>
      </c>
      <c r="AY107" s="225" t="str">
        <f t="shared" si="39"/>
        <v>Total</v>
      </c>
      <c r="AZ107" s="281">
        <f t="shared" si="41"/>
        <v>1</v>
      </c>
      <c r="BA107" s="435" t="s">
        <v>333</v>
      </c>
      <c r="BB107" s="442">
        <f t="shared" si="42"/>
        <v>0</v>
      </c>
      <c r="BC107" s="440">
        <f aca="true" t="shared" si="52" ref="BC107:BH107">SUM(BC98:BC106)</f>
        <v>0</v>
      </c>
      <c r="BD107" s="440">
        <f t="shared" si="52"/>
        <v>0</v>
      </c>
      <c r="BE107" s="440">
        <f t="shared" si="52"/>
        <v>89596.8</v>
      </c>
      <c r="BF107" s="441">
        <f t="shared" si="52"/>
        <v>0</v>
      </c>
      <c r="BG107" s="442">
        <f t="shared" si="52"/>
        <v>89596.8</v>
      </c>
      <c r="BH107" s="441">
        <f t="shared" si="52"/>
        <v>0</v>
      </c>
    </row>
    <row r="108" spans="5:49" ht="14.25">
      <c r="E108" s="85"/>
      <c r="F108" s="17"/>
      <c r="G108" s="17"/>
      <c r="H108" s="267" t="s">
        <v>317</v>
      </c>
      <c r="I108" s="277">
        <f>'1 Procedures, Time, Fee'!G99</f>
        <v>0</v>
      </c>
      <c r="AM108"/>
      <c r="AN108"/>
      <c r="AO108"/>
      <c r="AP108" t="s">
        <v>38</v>
      </c>
      <c r="AU108" s="438">
        <f>SUM(AQ106:AU106)</f>
        <v>99552</v>
      </c>
      <c r="AV108" s="236"/>
      <c r="AW108" s="438">
        <f>SUM(AV106:AW106)</f>
        <v>99552</v>
      </c>
    </row>
    <row r="109" spans="5:60" ht="14.25">
      <c r="E109" s="85"/>
      <c r="F109" s="17"/>
      <c r="G109" s="17"/>
      <c r="H109" s="267" t="s">
        <v>318</v>
      </c>
      <c r="I109" s="277">
        <f>'1 Procedures, Time, Fee'!G100</f>
        <v>0</v>
      </c>
      <c r="AM109"/>
      <c r="AN109"/>
      <c r="AO109"/>
      <c r="AP109" t="s">
        <v>39</v>
      </c>
      <c r="AU109" s="439">
        <f>AU108/60</f>
        <v>1659.2</v>
      </c>
      <c r="AV109" s="369"/>
      <c r="AW109" s="439">
        <f>AW108/60</f>
        <v>1659.2</v>
      </c>
      <c r="BA109" s="171"/>
      <c r="BB109" s="171"/>
      <c r="BC109" s="17"/>
      <c r="BD109" s="171"/>
      <c r="BE109" s="171"/>
      <c r="BF109" s="171"/>
      <c r="BG109" s="171"/>
      <c r="BH109" s="171"/>
    </row>
    <row r="110" spans="5:60" ht="14.25">
      <c r="E110" s="88"/>
      <c r="F110" s="48"/>
      <c r="G110" s="48"/>
      <c r="H110" s="278" t="s">
        <v>319</v>
      </c>
      <c r="I110" s="287">
        <f>'1 Procedures, Time, Fee'!G101</f>
        <v>0</v>
      </c>
      <c r="AU110" s="161">
        <f>AU109/'6 Assumptions '!D10</f>
        <v>6.8</v>
      </c>
      <c r="AW110" s="161">
        <f>AW109/'6 Assumptions '!D10</f>
        <v>6.8</v>
      </c>
      <c r="BA110" s="171"/>
      <c r="BB110" s="171"/>
      <c r="BC110" s="17"/>
      <c r="BD110" s="171"/>
      <c r="BE110" s="171"/>
      <c r="BF110" s="171"/>
      <c r="BG110" s="171"/>
      <c r="BH110" s="171"/>
    </row>
    <row r="111" spans="5:60" ht="14.25">
      <c r="E111" s="17"/>
      <c r="F111" s="17"/>
      <c r="G111" s="17"/>
      <c r="H111" s="267"/>
      <c r="I111" s="284"/>
      <c r="BA111" s="198"/>
      <c r="BB111" s="198"/>
      <c r="BC111" s="389"/>
      <c r="BD111" s="198"/>
      <c r="BE111" s="198"/>
      <c r="BF111" s="198"/>
      <c r="BG111" s="198"/>
      <c r="BH111" s="198"/>
    </row>
    <row r="112" spans="5:60" ht="14.25">
      <c r="E112" s="17"/>
      <c r="F112" s="17"/>
      <c r="G112" s="17"/>
      <c r="H112" s="267"/>
      <c r="I112" s="343">
        <f>'6 Assumptions '!J26</f>
        <v>0</v>
      </c>
      <c r="J112" s="344">
        <f>'6 Assumptions '!J25</f>
        <v>0</v>
      </c>
      <c r="K112" s="344">
        <f>'6 Assumptions '!J24</f>
        <v>0</v>
      </c>
      <c r="L112" s="344">
        <f>'6 Assumptions '!J23</f>
        <v>6.8</v>
      </c>
      <c r="M112" s="344">
        <f>'6 Assumptions '!J27</f>
        <v>0</v>
      </c>
      <c r="N112" s="344">
        <f>'6 Assumptions '!J32</f>
        <v>6.8</v>
      </c>
      <c r="O112" s="344">
        <f>'6 Assumptions '!J33</f>
        <v>0</v>
      </c>
      <c r="P112" s="344"/>
      <c r="Q112" s="344"/>
      <c r="R112" s="344"/>
      <c r="S112" s="344"/>
      <c r="T112" s="344"/>
      <c r="U112" s="344"/>
      <c r="V112" s="344"/>
      <c r="W112" s="344"/>
      <c r="X112" s="344"/>
      <c r="Y112" s="344"/>
      <c r="Z112" s="344"/>
      <c r="AA112" s="344"/>
      <c r="AB112" s="344"/>
      <c r="BA112" s="198"/>
      <c r="BB112" s="198"/>
      <c r="BC112" s="198"/>
      <c r="BD112" s="198"/>
      <c r="BE112" s="198"/>
      <c r="BF112" s="198"/>
      <c r="BG112" s="198"/>
      <c r="BH112" s="198"/>
    </row>
    <row r="113" spans="9:60" ht="15">
      <c r="I113" t="s">
        <v>14</v>
      </c>
      <c r="J113" t="s">
        <v>15</v>
      </c>
      <c r="K113" t="s">
        <v>129</v>
      </c>
      <c r="L113" t="s">
        <v>40</v>
      </c>
      <c r="M113" t="s">
        <v>41</v>
      </c>
      <c r="N113" t="s">
        <v>42</v>
      </c>
      <c r="O113" t="s">
        <v>43</v>
      </c>
      <c r="P113"/>
      <c r="Q113"/>
      <c r="R113"/>
      <c r="S113"/>
      <c r="T113"/>
      <c r="U113"/>
      <c r="V113"/>
      <c r="W113"/>
      <c r="X113"/>
      <c r="Y113"/>
      <c r="Z113"/>
      <c r="AA113"/>
      <c r="AB113"/>
      <c r="AR113" s="372"/>
      <c r="BA113" s="198"/>
      <c r="BB113" s="198"/>
      <c r="BC113" s="389"/>
      <c r="BD113" s="385"/>
      <c r="BE113" s="198"/>
      <c r="BF113" s="198"/>
      <c r="BG113" s="198"/>
      <c r="BH113" s="198"/>
    </row>
    <row r="114" spans="9:60" ht="28.5">
      <c r="I114" s="257" t="s">
        <v>82</v>
      </c>
      <c r="J114" s="257" t="s">
        <v>141</v>
      </c>
      <c r="K114" s="92" t="s">
        <v>44</v>
      </c>
      <c r="L114" s="257" t="s">
        <v>58</v>
      </c>
      <c r="M114" s="305" t="s">
        <v>250</v>
      </c>
      <c r="N114" s="262" t="s">
        <v>320</v>
      </c>
      <c r="O114" s="305" t="s">
        <v>250</v>
      </c>
      <c r="P114" s="90"/>
      <c r="U114" s="257" t="s">
        <v>82</v>
      </c>
      <c r="V114" s="257" t="s">
        <v>141</v>
      </c>
      <c r="W114" s="92" t="s">
        <v>44</v>
      </c>
      <c r="X114" s="257" t="s">
        <v>58</v>
      </c>
      <c r="Y114" s="305" t="s">
        <v>250</v>
      </c>
      <c r="Z114" s="262" t="s">
        <v>320</v>
      </c>
      <c r="AA114" s="305" t="s">
        <v>250</v>
      </c>
      <c r="AB114" s="90"/>
      <c r="BA114" s="198"/>
      <c r="BB114" s="198"/>
      <c r="BC114" s="389"/>
      <c r="BD114" s="385"/>
      <c r="BE114" s="198"/>
      <c r="BF114" s="198"/>
      <c r="BG114" s="198"/>
      <c r="BH114" s="198"/>
    </row>
    <row r="115" spans="1:61" ht="18">
      <c r="A115" t="s">
        <v>322</v>
      </c>
      <c r="C115" s="161">
        <f>'6 Assumptions '!D14</f>
        <v>408</v>
      </c>
      <c r="D115" s="369">
        <f>'6 Assumptions '!D16</f>
        <v>99552</v>
      </c>
      <c r="E115" s="220"/>
      <c r="I115" s="368">
        <f>'6 Assumptions '!G26</f>
        <v>0</v>
      </c>
      <c r="J115" s="424">
        <f>'6 Assumptions '!G25</f>
        <v>0</v>
      </c>
      <c r="K115" s="424">
        <f>'6 Assumptions '!G24</f>
        <v>0</v>
      </c>
      <c r="L115" s="425">
        <f>'6 Assumptions '!G23</f>
        <v>1</v>
      </c>
      <c r="M115" s="426">
        <f>'6 Assumptions '!G27</f>
        <v>0</v>
      </c>
      <c r="N115" s="427">
        <f>'6 Assumptions '!G32</f>
        <v>1</v>
      </c>
      <c r="O115" s="428">
        <f>'6 Assumptions '!G33</f>
        <v>0</v>
      </c>
      <c r="P115" s="215"/>
      <c r="Q115" s="220"/>
      <c r="U115" s="368">
        <f>I115</f>
        <v>0</v>
      </c>
      <c r="V115" s="424">
        <f aca="true" t="shared" si="53" ref="V115:AA116">J115</f>
        <v>0</v>
      </c>
      <c r="W115" s="424">
        <f t="shared" si="53"/>
        <v>0</v>
      </c>
      <c r="X115" s="424">
        <f t="shared" si="53"/>
        <v>1</v>
      </c>
      <c r="Y115" s="424">
        <f t="shared" si="53"/>
        <v>0</v>
      </c>
      <c r="Z115" s="424">
        <f t="shared" si="53"/>
        <v>1</v>
      </c>
      <c r="AA115" s="429">
        <f t="shared" si="53"/>
        <v>0</v>
      </c>
      <c r="AB115" s="373"/>
      <c r="AC115" s="5"/>
      <c r="AD115" s="5"/>
      <c r="AE115" s="5"/>
      <c r="AF115" s="5"/>
      <c r="AL115" s="431"/>
      <c r="AM115" s="431"/>
      <c r="AN115" s="163"/>
      <c r="AO115" s="163"/>
      <c r="AP115" s="163"/>
      <c r="AQ115" s="218"/>
      <c r="AR115" s="218"/>
      <c r="AS115" s="218"/>
      <c r="AT115" s="218"/>
      <c r="AU115" s="218"/>
      <c r="AV115" s="218"/>
      <c r="AW115" s="218"/>
      <c r="AX115" s="163"/>
      <c r="AY115" s="431"/>
      <c r="AZ115" s="163"/>
      <c r="BA115" s="163"/>
      <c r="BB115" s="163"/>
      <c r="BC115" s="218"/>
      <c r="BD115" s="218"/>
      <c r="BE115" s="218"/>
      <c r="BF115" s="218"/>
      <c r="BG115" s="218"/>
      <c r="BH115" s="218"/>
      <c r="BI115" s="218"/>
    </row>
    <row r="116" spans="3:61" ht="14.25">
      <c r="C116" t="s">
        <v>49</v>
      </c>
      <c r="D116" t="s">
        <v>274</v>
      </c>
      <c r="E116" s="407"/>
      <c r="F116" s="270"/>
      <c r="G116" s="270"/>
      <c r="H116" s="270"/>
      <c r="I116" s="286">
        <f>'3 Define Allied Practitioner(s)'!C11</f>
        <v>0.9</v>
      </c>
      <c r="J116" s="285">
        <f>'3 Define Allied Practitioner(s)'!C10</f>
        <v>0.9</v>
      </c>
      <c r="K116" s="285">
        <f>'3 Define Allied Practitioner(s)'!C9</f>
        <v>0.9</v>
      </c>
      <c r="L116" s="285">
        <f>'3 Define Allied Practitioner(s)'!C6</f>
        <v>0.9</v>
      </c>
      <c r="M116" s="303">
        <f>'3 Define Allied Practitioner(s)'!C7</f>
        <v>0.9</v>
      </c>
      <c r="N116" s="286">
        <f>'2 Define Dental Practice'!C7</f>
        <v>0.9</v>
      </c>
      <c r="O116" s="304">
        <f>'2 Define Dental Practice'!C8</f>
        <v>0.9</v>
      </c>
      <c r="P116" s="365"/>
      <c r="Q116" s="407"/>
      <c r="R116" s="270"/>
      <c r="S116" s="270"/>
      <c r="T116" s="270"/>
      <c r="U116" s="286">
        <f>I116</f>
        <v>0.9</v>
      </c>
      <c r="V116" s="285">
        <f t="shared" si="53"/>
        <v>0.9</v>
      </c>
      <c r="W116" s="285">
        <f t="shared" si="53"/>
        <v>0.9</v>
      </c>
      <c r="X116" s="285">
        <f t="shared" si="53"/>
        <v>0.9</v>
      </c>
      <c r="Y116" s="285">
        <f t="shared" si="53"/>
        <v>0.9</v>
      </c>
      <c r="Z116" s="285">
        <f t="shared" si="53"/>
        <v>0.9</v>
      </c>
      <c r="AA116" s="430">
        <f t="shared" si="53"/>
        <v>0.9</v>
      </c>
      <c r="AB116" s="374"/>
      <c r="AC116" s="5"/>
      <c r="AD116" s="5"/>
      <c r="AE116" s="5"/>
      <c r="AF116" s="5"/>
      <c r="AL116" s="270"/>
      <c r="AM116" s="270"/>
      <c r="AN116" s="270"/>
      <c r="AO116" s="270"/>
      <c r="AP116" s="270"/>
      <c r="AQ116" s="418"/>
      <c r="AR116" s="418"/>
      <c r="AS116" s="206"/>
      <c r="AT116" s="418"/>
      <c r="AU116" s="90"/>
      <c r="AV116" s="418"/>
      <c r="AW116" s="90"/>
      <c r="AX116" s="163"/>
      <c r="AY116" s="270"/>
      <c r="AZ116" s="270"/>
      <c r="BA116" s="270"/>
      <c r="BB116" s="270"/>
      <c r="BC116" s="418"/>
      <c r="BD116" s="418"/>
      <c r="BE116" s="206"/>
      <c r="BF116" s="418"/>
      <c r="BG116" s="90"/>
      <c r="BH116" s="418"/>
      <c r="BI116" s="90"/>
    </row>
    <row r="117" spans="1:61" ht="14.25">
      <c r="A117" s="225" t="s">
        <v>182</v>
      </c>
      <c r="B117" s="282"/>
      <c r="C117" s="370"/>
      <c r="E117" s="417"/>
      <c r="F117" s="417"/>
      <c r="G117" s="417"/>
      <c r="H117" s="417"/>
      <c r="I117" s="163"/>
      <c r="J117" s="163"/>
      <c r="K117" s="163"/>
      <c r="L117" s="163"/>
      <c r="M117" s="163"/>
      <c r="N117" s="163"/>
      <c r="O117" s="163"/>
      <c r="P117" s="163"/>
      <c r="Q117" s="417"/>
      <c r="R117" s="417"/>
      <c r="S117" s="417"/>
      <c r="T117" s="417"/>
      <c r="U117" s="163"/>
      <c r="V117" s="163"/>
      <c r="W117" s="163"/>
      <c r="X117" s="163"/>
      <c r="Y117" s="163"/>
      <c r="Z117" s="163"/>
      <c r="AA117" s="163"/>
      <c r="AB117" s="171"/>
      <c r="AL117" s="417"/>
      <c r="AM117" s="417"/>
      <c r="AN117" s="417"/>
      <c r="AO117" s="417"/>
      <c r="AP117" s="417"/>
      <c r="AQ117" s="163"/>
      <c r="AR117" s="163"/>
      <c r="AS117" s="163"/>
      <c r="AT117" s="163"/>
      <c r="AU117" s="163"/>
      <c r="AV117" s="163"/>
      <c r="AW117" s="163"/>
      <c r="AX117" s="163"/>
      <c r="AY117" s="417"/>
      <c r="AZ117" s="417"/>
      <c r="BA117" s="417"/>
      <c r="BB117" s="417"/>
      <c r="BC117" s="210"/>
      <c r="BD117" s="210"/>
      <c r="BE117" s="210"/>
      <c r="BF117" s="210"/>
      <c r="BG117" s="210"/>
      <c r="BH117" s="210"/>
      <c r="BI117" s="163"/>
    </row>
    <row r="118" spans="1:61" ht="14.25">
      <c r="A118" s="145" t="s">
        <v>97</v>
      </c>
      <c r="B118" s="127"/>
      <c r="C118" s="371"/>
      <c r="D118" s="212"/>
      <c r="E118" s="417"/>
      <c r="F118" s="417"/>
      <c r="G118" s="417"/>
      <c r="H118" s="346"/>
      <c r="I118" s="422"/>
      <c r="J118" s="422"/>
      <c r="K118" s="422"/>
      <c r="L118" s="422"/>
      <c r="M118" s="422"/>
      <c r="N118" s="422"/>
      <c r="O118" s="422"/>
      <c r="P118" s="422"/>
      <c r="Q118" s="417"/>
      <c r="R118" s="417"/>
      <c r="S118" s="417"/>
      <c r="T118" s="346"/>
      <c r="U118" s="422"/>
      <c r="V118" s="422"/>
      <c r="W118" s="422"/>
      <c r="X118" s="422"/>
      <c r="Y118" s="422"/>
      <c r="Z118" s="422"/>
      <c r="AA118" s="422"/>
      <c r="AB118" s="227"/>
      <c r="AC118" s="369"/>
      <c r="AD118" s="369"/>
      <c r="AE118" s="369"/>
      <c r="AF118" s="369"/>
      <c r="AL118" s="417"/>
      <c r="AM118" s="417"/>
      <c r="AN118" s="417"/>
      <c r="AO118" s="417"/>
      <c r="AP118" s="346"/>
      <c r="AQ118" s="163"/>
      <c r="AR118" s="163"/>
      <c r="AS118" s="163"/>
      <c r="AT118" s="163"/>
      <c r="AU118" s="163"/>
      <c r="AV118" s="163"/>
      <c r="AW118" s="163"/>
      <c r="AX118" s="163"/>
      <c r="AY118" s="417"/>
      <c r="AZ118" s="417"/>
      <c r="BA118" s="417"/>
      <c r="BB118" s="346"/>
      <c r="BC118" s="423"/>
      <c r="BD118" s="423"/>
      <c r="BE118" s="423"/>
      <c r="BF118" s="423"/>
      <c r="BG118" s="423"/>
      <c r="BH118" s="423"/>
      <c r="BI118" s="423"/>
    </row>
    <row r="119" spans="1:61" ht="14.25">
      <c r="A119" s="258" t="s">
        <v>83</v>
      </c>
      <c r="B119" s="280">
        <f>'3 Define Allied Practitioner(s)'!B18</f>
        <v>0.35</v>
      </c>
      <c r="C119" s="236">
        <f aca="true" t="shared" si="54" ref="C119:C128">B119*$C$115</f>
        <v>142.79999999999998</v>
      </c>
      <c r="D119" s="369">
        <f aca="true" t="shared" si="55" ref="D119:D128">B119*$D$115</f>
        <v>34843.2</v>
      </c>
      <c r="E119" s="417"/>
      <c r="F119" s="417"/>
      <c r="G119" s="417"/>
      <c r="H119" s="346"/>
      <c r="I119" s="163"/>
      <c r="J119" s="163"/>
      <c r="K119" s="163"/>
      <c r="L119" s="163"/>
      <c r="M119" s="163"/>
      <c r="N119" s="163"/>
      <c r="O119" s="163"/>
      <c r="P119" s="163"/>
      <c r="Q119" s="417"/>
      <c r="R119" s="417"/>
      <c r="S119" s="417"/>
      <c r="T119" s="346"/>
      <c r="U119" s="163"/>
      <c r="V119" s="163"/>
      <c r="W119" s="163"/>
      <c r="X119" s="163"/>
      <c r="Y119" s="163"/>
      <c r="Z119" s="163"/>
      <c r="AA119" s="163"/>
      <c r="AB119" s="171"/>
      <c r="AL119" s="417"/>
      <c r="AM119" s="417"/>
      <c r="AN119" s="417"/>
      <c r="AO119" s="417"/>
      <c r="AP119" s="346"/>
      <c r="AQ119" s="163"/>
      <c r="AR119" s="163"/>
      <c r="AS119" s="163"/>
      <c r="AT119" s="163"/>
      <c r="AU119" s="163"/>
      <c r="AV119" s="163"/>
      <c r="AW119" s="163"/>
      <c r="AX119" s="163"/>
      <c r="AY119" s="417"/>
      <c r="AZ119" s="417"/>
      <c r="BA119" s="417"/>
      <c r="BB119" s="346"/>
      <c r="BC119" s="423"/>
      <c r="BD119" s="423"/>
      <c r="BE119" s="423"/>
      <c r="BF119" s="423"/>
      <c r="BG119" s="423"/>
      <c r="BH119" s="423"/>
      <c r="BI119" s="423"/>
    </row>
    <row r="120" spans="1:61" ht="14.25">
      <c r="A120" s="258" t="s">
        <v>239</v>
      </c>
      <c r="B120" s="280">
        <f>'3 Define Allied Practitioner(s)'!B19</f>
        <v>0.1</v>
      </c>
      <c r="C120" s="236">
        <f t="shared" si="54"/>
        <v>40.800000000000004</v>
      </c>
      <c r="D120" s="369">
        <f t="shared" si="55"/>
        <v>9955.2</v>
      </c>
      <c r="E120" s="417"/>
      <c r="F120" s="417"/>
      <c r="G120" s="417"/>
      <c r="H120" s="346"/>
      <c r="I120" s="163"/>
      <c r="J120" s="163"/>
      <c r="K120" s="163"/>
      <c r="L120" s="163"/>
      <c r="M120" s="163"/>
      <c r="N120" s="163"/>
      <c r="O120" s="163"/>
      <c r="P120" s="163"/>
      <c r="Q120" s="417"/>
      <c r="R120" s="417"/>
      <c r="S120" s="417"/>
      <c r="T120" s="346"/>
      <c r="U120" s="163"/>
      <c r="V120" s="163"/>
      <c r="W120" s="163"/>
      <c r="X120" s="163"/>
      <c r="Y120" s="163"/>
      <c r="Z120" s="163"/>
      <c r="AA120" s="163"/>
      <c r="AB120" s="171"/>
      <c r="AL120" s="417"/>
      <c r="AM120" s="417"/>
      <c r="AN120" s="417"/>
      <c r="AO120" s="417"/>
      <c r="AP120" s="346"/>
      <c r="AQ120" s="163"/>
      <c r="AR120" s="163"/>
      <c r="AS120" s="163"/>
      <c r="AT120" s="163"/>
      <c r="AU120" s="163"/>
      <c r="AV120" s="163"/>
      <c r="AW120" s="163"/>
      <c r="AX120" s="163"/>
      <c r="AY120" s="417"/>
      <c r="AZ120" s="417"/>
      <c r="BA120" s="417"/>
      <c r="BB120" s="346"/>
      <c r="BC120" s="423"/>
      <c r="BD120" s="423"/>
      <c r="BE120" s="423"/>
      <c r="BF120" s="423"/>
      <c r="BG120" s="423"/>
      <c r="BH120" s="423"/>
      <c r="BI120" s="423"/>
    </row>
    <row r="121" spans="1:61" ht="14.25">
      <c r="A121" s="258" t="s">
        <v>198</v>
      </c>
      <c r="B121" s="280">
        <f>'3 Define Allied Practitioner(s)'!B20</f>
        <v>0.25</v>
      </c>
      <c r="C121" s="236">
        <f t="shared" si="54"/>
        <v>102</v>
      </c>
      <c r="D121" s="369">
        <f t="shared" si="55"/>
        <v>24888</v>
      </c>
      <c r="E121" s="417"/>
      <c r="F121" s="417"/>
      <c r="G121" s="417"/>
      <c r="H121" s="346"/>
      <c r="I121" s="163"/>
      <c r="J121" s="163"/>
      <c r="K121" s="163"/>
      <c r="L121" s="163"/>
      <c r="M121" s="163"/>
      <c r="N121" s="163"/>
      <c r="O121" s="163"/>
      <c r="P121" s="163"/>
      <c r="Q121" s="417"/>
      <c r="R121" s="417"/>
      <c r="S121" s="417"/>
      <c r="T121" s="346"/>
      <c r="U121" s="163"/>
      <c r="V121" s="163"/>
      <c r="W121" s="163"/>
      <c r="X121" s="163"/>
      <c r="Y121" s="163"/>
      <c r="Z121" s="163"/>
      <c r="AA121" s="163"/>
      <c r="AB121" s="171"/>
      <c r="AL121" s="417"/>
      <c r="AM121" s="417"/>
      <c r="AN121" s="417"/>
      <c r="AO121" s="417"/>
      <c r="AP121" s="346"/>
      <c r="AQ121" s="163"/>
      <c r="AR121" s="163"/>
      <c r="AS121" s="163"/>
      <c r="AT121" s="163"/>
      <c r="AU121" s="163"/>
      <c r="AV121" s="163"/>
      <c r="AW121" s="163"/>
      <c r="AX121" s="163"/>
      <c r="AY121" s="417"/>
      <c r="AZ121" s="417"/>
      <c r="BA121" s="417"/>
      <c r="BB121" s="346"/>
      <c r="BC121" s="423"/>
      <c r="BD121" s="423"/>
      <c r="BE121" s="423"/>
      <c r="BF121" s="423"/>
      <c r="BG121" s="423"/>
      <c r="BH121" s="423"/>
      <c r="BI121" s="423"/>
    </row>
    <row r="122" spans="1:61" ht="14.25">
      <c r="A122" s="258" t="s">
        <v>114</v>
      </c>
      <c r="B122" s="280">
        <f>'3 Define Allied Practitioner(s)'!B21</f>
        <v>0.28</v>
      </c>
      <c r="C122" s="236">
        <f t="shared" si="54"/>
        <v>114.24000000000001</v>
      </c>
      <c r="D122" s="369">
        <f t="shared" si="55"/>
        <v>27874.56</v>
      </c>
      <c r="E122" s="417"/>
      <c r="F122" s="417"/>
      <c r="G122" s="417"/>
      <c r="H122" s="346"/>
      <c r="I122" s="163"/>
      <c r="J122" s="163"/>
      <c r="K122" s="163"/>
      <c r="L122" s="163"/>
      <c r="M122" s="163"/>
      <c r="N122" s="163"/>
      <c r="O122" s="163"/>
      <c r="P122" s="163"/>
      <c r="Q122" s="417"/>
      <c r="R122" s="417"/>
      <c r="S122" s="417"/>
      <c r="T122" s="346"/>
      <c r="U122" s="163"/>
      <c r="V122" s="163"/>
      <c r="W122" s="163"/>
      <c r="X122" s="163"/>
      <c r="Y122" s="163"/>
      <c r="Z122" s="163"/>
      <c r="AA122" s="163"/>
      <c r="AB122" s="171"/>
      <c r="AL122" s="417"/>
      <c r="AM122" s="417"/>
      <c r="AN122" s="417"/>
      <c r="AO122" s="417"/>
      <c r="AP122" s="346"/>
      <c r="AQ122" s="163"/>
      <c r="AR122" s="163"/>
      <c r="AS122" s="163"/>
      <c r="AT122" s="163"/>
      <c r="AU122" s="163"/>
      <c r="AV122" s="163"/>
      <c r="AW122" s="163"/>
      <c r="AX122" s="163"/>
      <c r="AY122" s="417"/>
      <c r="AZ122" s="417"/>
      <c r="BA122" s="417"/>
      <c r="BB122" s="346"/>
      <c r="BC122" s="423"/>
      <c r="BD122" s="423"/>
      <c r="BE122" s="423"/>
      <c r="BF122" s="423"/>
      <c r="BG122" s="423"/>
      <c r="BH122" s="423"/>
      <c r="BI122" s="423"/>
    </row>
    <row r="123" spans="1:61" ht="14.25">
      <c r="A123" s="258" t="s">
        <v>237</v>
      </c>
      <c r="B123" s="280">
        <f>'3 Define Allied Practitioner(s)'!B22</f>
        <v>0.02</v>
      </c>
      <c r="C123" s="236">
        <f t="shared" si="54"/>
        <v>8.16</v>
      </c>
      <c r="D123" s="369">
        <f t="shared" si="55"/>
        <v>1991.04</v>
      </c>
      <c r="E123" s="417"/>
      <c r="F123" s="417"/>
      <c r="G123" s="417"/>
      <c r="H123" s="346"/>
      <c r="I123" s="422"/>
      <c r="J123" s="422"/>
      <c r="K123" s="422"/>
      <c r="L123" s="422"/>
      <c r="M123" s="422"/>
      <c r="N123" s="422"/>
      <c r="O123" s="422"/>
      <c r="P123" s="422"/>
      <c r="Q123" s="417"/>
      <c r="R123" s="417"/>
      <c r="S123" s="417"/>
      <c r="T123" s="346"/>
      <c r="U123" s="422"/>
      <c r="V123" s="422"/>
      <c r="W123" s="422"/>
      <c r="X123" s="422"/>
      <c r="Y123" s="422"/>
      <c r="Z123" s="422"/>
      <c r="AA123" s="422"/>
      <c r="AB123" s="227"/>
      <c r="AC123" s="369"/>
      <c r="AD123" s="369"/>
      <c r="AE123" s="369"/>
      <c r="AF123" s="369"/>
      <c r="AL123" s="417"/>
      <c r="AM123" s="417"/>
      <c r="AN123" s="417"/>
      <c r="AO123" s="417"/>
      <c r="AP123" s="346"/>
      <c r="AQ123" s="163"/>
      <c r="AR123" s="163"/>
      <c r="AS123" s="163"/>
      <c r="AT123" s="163"/>
      <c r="AU123" s="163"/>
      <c r="AV123" s="163"/>
      <c r="AW123" s="163"/>
      <c r="AX123" s="163"/>
      <c r="AY123" s="417"/>
      <c r="AZ123" s="417"/>
      <c r="BA123" s="417"/>
      <c r="BB123" s="346"/>
      <c r="BC123" s="423"/>
      <c r="BD123" s="423"/>
      <c r="BE123" s="423"/>
      <c r="BF123" s="423"/>
      <c r="BG123" s="423"/>
      <c r="BH123" s="423"/>
      <c r="BI123" s="423"/>
    </row>
    <row r="124" spans="1:61" ht="14.25">
      <c r="A124" s="258" t="s">
        <v>16</v>
      </c>
      <c r="B124" s="280">
        <f>'3 Define Allied Practitioner(s)'!B23</f>
        <v>0</v>
      </c>
      <c r="C124" s="236">
        <f t="shared" si="54"/>
        <v>0</v>
      </c>
      <c r="D124" s="369">
        <f t="shared" si="55"/>
        <v>0</v>
      </c>
      <c r="E124" s="417"/>
      <c r="F124" s="417"/>
      <c r="G124" s="417"/>
      <c r="H124" s="346"/>
      <c r="I124" s="422"/>
      <c r="J124" s="422"/>
      <c r="K124" s="422"/>
      <c r="L124" s="422"/>
      <c r="M124" s="422"/>
      <c r="N124" s="422"/>
      <c r="O124" s="422"/>
      <c r="P124" s="422"/>
      <c r="Q124" s="417"/>
      <c r="R124" s="417"/>
      <c r="S124" s="417"/>
      <c r="T124" s="346"/>
      <c r="U124" s="422"/>
      <c r="V124" s="422"/>
      <c r="W124" s="422"/>
      <c r="X124" s="422"/>
      <c r="Y124" s="422"/>
      <c r="Z124" s="422"/>
      <c r="AA124" s="422"/>
      <c r="AB124" s="227"/>
      <c r="AL124" s="417"/>
      <c r="AM124" s="417"/>
      <c r="AN124" s="417"/>
      <c r="AO124" s="417"/>
      <c r="AP124" s="346"/>
      <c r="AQ124" s="163"/>
      <c r="AR124" s="163"/>
      <c r="AS124" s="163"/>
      <c r="AT124" s="163"/>
      <c r="AU124" s="163"/>
      <c r="AV124" s="163"/>
      <c r="AW124" s="163"/>
      <c r="AX124" s="163"/>
      <c r="AY124" s="417"/>
      <c r="AZ124" s="417"/>
      <c r="BA124" s="417"/>
      <c r="BB124" s="346"/>
      <c r="BC124" s="423"/>
      <c r="BD124" s="423"/>
      <c r="BE124" s="423"/>
      <c r="BF124" s="423"/>
      <c r="BG124" s="423"/>
      <c r="BH124" s="423"/>
      <c r="BI124" s="423"/>
    </row>
    <row r="125" spans="1:61" ht="14.25">
      <c r="A125" s="259" t="s">
        <v>132</v>
      </c>
      <c r="B125" s="280">
        <f>'3 Define Allied Practitioner(s)'!B24</f>
        <v>0</v>
      </c>
      <c r="C125" s="236">
        <f t="shared" si="54"/>
        <v>0</v>
      </c>
      <c r="D125" s="369">
        <f t="shared" si="55"/>
        <v>0</v>
      </c>
      <c r="E125" s="417"/>
      <c r="F125" s="417"/>
      <c r="G125" s="417"/>
      <c r="H125" s="346"/>
      <c r="I125" s="163"/>
      <c r="J125" s="163"/>
      <c r="K125" s="163"/>
      <c r="L125" s="163"/>
      <c r="M125" s="163"/>
      <c r="N125" s="163"/>
      <c r="O125" s="163"/>
      <c r="P125" s="163"/>
      <c r="Q125" s="417"/>
      <c r="R125" s="417"/>
      <c r="S125" s="417"/>
      <c r="T125" s="346"/>
      <c r="U125" s="163"/>
      <c r="V125" s="163"/>
      <c r="W125" s="163"/>
      <c r="X125" s="163"/>
      <c r="Y125" s="163"/>
      <c r="Z125" s="163"/>
      <c r="AA125" s="163"/>
      <c r="AB125" s="171"/>
      <c r="AL125" s="417"/>
      <c r="AM125" s="417"/>
      <c r="AN125" s="417"/>
      <c r="AO125" s="417"/>
      <c r="AP125" s="346"/>
      <c r="AQ125" s="163"/>
      <c r="AR125" s="163"/>
      <c r="AS125" s="163"/>
      <c r="AT125" s="163"/>
      <c r="AU125" s="163"/>
      <c r="AV125" s="163"/>
      <c r="AW125" s="163"/>
      <c r="AX125" s="163"/>
      <c r="AY125" s="417"/>
      <c r="AZ125" s="417"/>
      <c r="BA125" s="417"/>
      <c r="BB125" s="346"/>
      <c r="BC125" s="423"/>
      <c r="BD125" s="423"/>
      <c r="BE125" s="423"/>
      <c r="BF125" s="423"/>
      <c r="BG125" s="423"/>
      <c r="BH125" s="423"/>
      <c r="BI125" s="423"/>
    </row>
    <row r="126" spans="1:61" ht="14.25">
      <c r="A126" s="258" t="s">
        <v>73</v>
      </c>
      <c r="B126" s="280">
        <f>'3 Define Allied Practitioner(s)'!B25</f>
        <v>0</v>
      </c>
      <c r="C126" s="236">
        <f t="shared" si="54"/>
        <v>0</v>
      </c>
      <c r="D126" s="369">
        <f t="shared" si="55"/>
        <v>0</v>
      </c>
      <c r="E126" s="417"/>
      <c r="F126" s="417"/>
      <c r="G126" s="417"/>
      <c r="H126" s="346"/>
      <c r="I126" s="163"/>
      <c r="J126" s="163"/>
      <c r="K126" s="163"/>
      <c r="L126" s="163"/>
      <c r="M126" s="163"/>
      <c r="N126" s="163"/>
      <c r="O126" s="163"/>
      <c r="P126" s="163"/>
      <c r="Q126" s="417"/>
      <c r="R126" s="417"/>
      <c r="S126" s="417"/>
      <c r="T126" s="346"/>
      <c r="U126" s="163"/>
      <c r="V126" s="163"/>
      <c r="W126" s="163"/>
      <c r="X126" s="163"/>
      <c r="Y126" s="163"/>
      <c r="Z126" s="163"/>
      <c r="AA126" s="163"/>
      <c r="AB126" s="171"/>
      <c r="AL126" s="417"/>
      <c r="AM126" s="417"/>
      <c r="AN126" s="417"/>
      <c r="AO126" s="417"/>
      <c r="AP126" s="346"/>
      <c r="AQ126" s="163"/>
      <c r="AR126" s="163"/>
      <c r="AS126" s="163"/>
      <c r="AT126" s="163"/>
      <c r="AU126" s="163"/>
      <c r="AV126" s="163"/>
      <c r="AW126" s="163"/>
      <c r="AX126" s="163"/>
      <c r="AY126" s="417"/>
      <c r="AZ126" s="417"/>
      <c r="BA126" s="417"/>
      <c r="BB126" s="346"/>
      <c r="BC126" s="423"/>
      <c r="BD126" s="423"/>
      <c r="BE126" s="423"/>
      <c r="BF126" s="423"/>
      <c r="BG126" s="423"/>
      <c r="BH126" s="423"/>
      <c r="BI126" s="423"/>
    </row>
    <row r="127" spans="1:61" ht="14.25">
      <c r="A127" s="258" t="s">
        <v>245</v>
      </c>
      <c r="B127" s="283">
        <f>'3 Define Allied Practitioner(s)'!B26</f>
        <v>0</v>
      </c>
      <c r="C127" s="236">
        <f t="shared" si="54"/>
        <v>0</v>
      </c>
      <c r="D127" s="369">
        <f t="shared" si="55"/>
        <v>0</v>
      </c>
      <c r="E127" s="417"/>
      <c r="F127" s="417"/>
      <c r="G127" s="417"/>
      <c r="H127" s="346"/>
      <c r="I127" s="163"/>
      <c r="J127" s="163"/>
      <c r="K127" s="163"/>
      <c r="L127" s="163"/>
      <c r="M127" s="163"/>
      <c r="N127" s="163"/>
      <c r="O127" s="163"/>
      <c r="P127" s="163"/>
      <c r="Q127" s="417"/>
      <c r="R127" s="417"/>
      <c r="S127" s="417"/>
      <c r="T127" s="346"/>
      <c r="U127" s="163"/>
      <c r="V127" s="163"/>
      <c r="W127" s="163"/>
      <c r="X127" s="163"/>
      <c r="Y127" s="163"/>
      <c r="Z127" s="163"/>
      <c r="AA127" s="163"/>
      <c r="AB127" s="171"/>
      <c r="AL127" s="417"/>
      <c r="AM127" s="417"/>
      <c r="AN127" s="417"/>
      <c r="AO127" s="417"/>
      <c r="AP127" s="346"/>
      <c r="AQ127" s="163"/>
      <c r="AR127" s="163"/>
      <c r="AS127" s="163"/>
      <c r="AT127" s="163"/>
      <c r="AU127" s="163"/>
      <c r="AV127" s="163"/>
      <c r="AW127" s="163"/>
      <c r="AX127" s="163"/>
      <c r="AY127" s="417"/>
      <c r="AZ127" s="417"/>
      <c r="BA127" s="417"/>
      <c r="BB127" s="346"/>
      <c r="BC127" s="423"/>
      <c r="BD127" s="423"/>
      <c r="BE127" s="423"/>
      <c r="BF127" s="423"/>
      <c r="BG127" s="423"/>
      <c r="BH127" s="423"/>
      <c r="BI127" s="423"/>
    </row>
    <row r="128" spans="1:61" ht="14.25">
      <c r="A128" s="279" t="s">
        <v>333</v>
      </c>
      <c r="B128" s="281">
        <f>SUM(B119:B127)</f>
        <v>1</v>
      </c>
      <c r="C128" s="236">
        <f t="shared" si="54"/>
        <v>408</v>
      </c>
      <c r="D128" s="369">
        <f t="shared" si="55"/>
        <v>99552</v>
      </c>
      <c r="E128" s="417"/>
      <c r="F128" s="417"/>
      <c r="G128" s="417"/>
      <c r="H128" s="346"/>
      <c r="I128" s="422"/>
      <c r="J128" s="422"/>
      <c r="K128" s="422"/>
      <c r="L128" s="422"/>
      <c r="M128" s="422"/>
      <c r="N128" s="422"/>
      <c r="O128" s="422"/>
      <c r="P128" s="422"/>
      <c r="Q128" s="417"/>
      <c r="R128" s="417"/>
      <c r="S128" s="417"/>
      <c r="T128" s="346"/>
      <c r="U128" s="422"/>
      <c r="V128" s="422"/>
      <c r="W128" s="422"/>
      <c r="X128" s="422"/>
      <c r="Y128" s="422"/>
      <c r="Z128" s="422"/>
      <c r="AA128" s="422"/>
      <c r="AB128" s="227"/>
      <c r="AL128" s="417"/>
      <c r="AM128" s="417"/>
      <c r="AN128" s="417"/>
      <c r="AO128" s="417"/>
      <c r="AP128" s="346"/>
      <c r="AQ128" s="163"/>
      <c r="AR128" s="163"/>
      <c r="AS128" s="163"/>
      <c r="AT128" s="163"/>
      <c r="AU128" s="163"/>
      <c r="AV128" s="163"/>
      <c r="AW128" s="163"/>
      <c r="AX128" s="163"/>
      <c r="AY128" s="417"/>
      <c r="AZ128" s="417"/>
      <c r="BA128" s="417"/>
      <c r="BB128" s="346"/>
      <c r="BC128" s="423"/>
      <c r="BD128" s="423"/>
      <c r="BE128" s="423"/>
      <c r="BF128" s="423"/>
      <c r="BG128" s="423"/>
      <c r="BH128" s="423"/>
      <c r="BI128" s="423"/>
    </row>
    <row r="129" spans="5:61" ht="14.25">
      <c r="E129" s="417"/>
      <c r="F129" s="417"/>
      <c r="G129" s="417"/>
      <c r="H129" s="346"/>
      <c r="I129" s="163"/>
      <c r="J129" s="163"/>
      <c r="K129" s="163"/>
      <c r="L129" s="163"/>
      <c r="M129" s="163"/>
      <c r="N129" s="163"/>
      <c r="O129" s="163"/>
      <c r="P129" s="163"/>
      <c r="Q129" s="417"/>
      <c r="R129" s="417"/>
      <c r="S129" s="417"/>
      <c r="T129" s="346"/>
      <c r="U129" s="163"/>
      <c r="V129" s="163"/>
      <c r="W129" s="163"/>
      <c r="X129" s="163"/>
      <c r="Y129" s="163"/>
      <c r="Z129" s="163"/>
      <c r="AA129" s="163"/>
      <c r="AB129" s="171"/>
      <c r="AL129" s="417"/>
      <c r="AM129" s="417"/>
      <c r="AN129" s="417"/>
      <c r="AO129" s="417"/>
      <c r="AP129" s="346"/>
      <c r="AQ129" s="163"/>
      <c r="AR129" s="163"/>
      <c r="AS129" s="163"/>
      <c r="AT129" s="163"/>
      <c r="AU129" s="163"/>
      <c r="AV129" s="163"/>
      <c r="AW129" s="163"/>
      <c r="AX129" s="163"/>
      <c r="AY129" s="417"/>
      <c r="AZ129" s="417"/>
      <c r="BA129" s="417"/>
      <c r="BB129" s="346"/>
      <c r="BC129" s="423"/>
      <c r="BD129" s="423"/>
      <c r="BE129" s="423"/>
      <c r="BF129" s="423"/>
      <c r="BG129" s="423"/>
      <c r="BH129" s="423"/>
      <c r="BI129" s="423"/>
    </row>
    <row r="130" spans="1:61" ht="14.25">
      <c r="A130" s="225" t="s">
        <v>181</v>
      </c>
      <c r="B130" s="126"/>
      <c r="C130" s="171"/>
      <c r="E130" s="417"/>
      <c r="F130" s="417"/>
      <c r="G130" s="417"/>
      <c r="H130" s="346"/>
      <c r="I130" s="422"/>
      <c r="J130" s="422"/>
      <c r="K130" s="422"/>
      <c r="L130" s="422"/>
      <c r="M130" s="422"/>
      <c r="N130" s="422"/>
      <c r="O130" s="422"/>
      <c r="P130" s="422"/>
      <c r="Q130" s="417"/>
      <c r="R130" s="417"/>
      <c r="S130" s="417"/>
      <c r="T130" s="346"/>
      <c r="U130" s="422"/>
      <c r="V130" s="422"/>
      <c r="W130" s="422"/>
      <c r="X130" s="422"/>
      <c r="Y130" s="422"/>
      <c r="Z130" s="422"/>
      <c r="AA130" s="422"/>
      <c r="AB130" s="227"/>
      <c r="AC130" s="369"/>
      <c r="AD130" s="369"/>
      <c r="AE130" s="369"/>
      <c r="AF130" s="369"/>
      <c r="AL130" s="417"/>
      <c r="AM130" s="417"/>
      <c r="AN130" s="417"/>
      <c r="AO130" s="417"/>
      <c r="AP130" s="346"/>
      <c r="AQ130" s="163"/>
      <c r="AR130" s="163"/>
      <c r="AS130" s="163"/>
      <c r="AT130" s="163"/>
      <c r="AU130" s="163"/>
      <c r="AV130" s="163"/>
      <c r="AW130" s="163"/>
      <c r="AX130" s="163"/>
      <c r="AY130" s="417"/>
      <c r="AZ130" s="417"/>
      <c r="BA130" s="417"/>
      <c r="BB130" s="346"/>
      <c r="BC130" s="423"/>
      <c r="BD130" s="423"/>
      <c r="BE130" s="423"/>
      <c r="BF130" s="423"/>
      <c r="BG130" s="423"/>
      <c r="BH130" s="423"/>
      <c r="BI130" s="423"/>
    </row>
    <row r="131" spans="1:61" ht="14.25">
      <c r="A131" s="97" t="s">
        <v>97</v>
      </c>
      <c r="B131" s="195"/>
      <c r="C131" s="171"/>
      <c r="E131" s="417"/>
      <c r="F131" s="417"/>
      <c r="G131" s="417"/>
      <c r="H131" s="346"/>
      <c r="I131" s="163"/>
      <c r="J131" s="163"/>
      <c r="K131" s="163"/>
      <c r="L131" s="163"/>
      <c r="M131" s="163"/>
      <c r="N131" s="163"/>
      <c r="O131" s="163"/>
      <c r="P131" s="163"/>
      <c r="Q131" s="417"/>
      <c r="R131" s="417"/>
      <c r="S131" s="417"/>
      <c r="T131" s="346"/>
      <c r="U131" s="163"/>
      <c r="V131" s="163"/>
      <c r="W131" s="163"/>
      <c r="X131" s="163"/>
      <c r="Y131" s="163"/>
      <c r="Z131" s="163"/>
      <c r="AA131" s="163"/>
      <c r="AB131" s="171"/>
      <c r="AL131" s="417"/>
      <c r="AM131" s="417"/>
      <c r="AN131" s="417"/>
      <c r="AO131" s="417"/>
      <c r="AP131" s="346"/>
      <c r="AQ131" s="163"/>
      <c r="AR131" s="163"/>
      <c r="AS131" s="163"/>
      <c r="AT131" s="163"/>
      <c r="AU131" s="163"/>
      <c r="AV131" s="163"/>
      <c r="AW131" s="163"/>
      <c r="AX131" s="163"/>
      <c r="AY131" s="417"/>
      <c r="AZ131" s="417"/>
      <c r="BA131" s="417"/>
      <c r="BB131" s="346"/>
      <c r="BC131" s="423"/>
      <c r="BD131" s="423"/>
      <c r="BE131" s="423"/>
      <c r="BF131" s="423"/>
      <c r="BG131" s="423"/>
      <c r="BH131" s="423"/>
      <c r="BI131" s="423"/>
    </row>
    <row r="132" spans="1:61" ht="14.25">
      <c r="A132" s="258" t="s">
        <v>83</v>
      </c>
      <c r="B132" s="280">
        <f>'2 Define Dental Practice'!B15</f>
        <v>0.35</v>
      </c>
      <c r="C132" s="236">
        <f aca="true" t="shared" si="56" ref="C132:C141">B132*$C$115</f>
        <v>142.79999999999998</v>
      </c>
      <c r="D132" s="369">
        <f aca="true" t="shared" si="57" ref="D132:D141">B132*$D$115</f>
        <v>34843.2</v>
      </c>
      <c r="E132" s="417"/>
      <c r="F132" s="417"/>
      <c r="G132" s="417"/>
      <c r="H132" s="346"/>
      <c r="I132" s="422"/>
      <c r="J132" s="422"/>
      <c r="K132" s="422"/>
      <c r="L132" s="422"/>
      <c r="M132" s="422"/>
      <c r="N132" s="422"/>
      <c r="O132" s="422"/>
      <c r="P132" s="422"/>
      <c r="Q132" s="417"/>
      <c r="R132" s="417"/>
      <c r="S132" s="417"/>
      <c r="T132" s="346"/>
      <c r="U132" s="422"/>
      <c r="V132" s="422"/>
      <c r="W132" s="422"/>
      <c r="X132" s="422"/>
      <c r="Y132" s="422"/>
      <c r="Z132" s="422"/>
      <c r="AA132" s="422"/>
      <c r="AB132" s="227"/>
      <c r="AL132" s="417"/>
      <c r="AM132" s="417"/>
      <c r="AN132" s="417"/>
      <c r="AO132" s="417"/>
      <c r="AP132" s="346"/>
      <c r="AQ132" s="163"/>
      <c r="AR132" s="163"/>
      <c r="AS132" s="163"/>
      <c r="AT132" s="163"/>
      <c r="AU132" s="163"/>
      <c r="AV132" s="163"/>
      <c r="AW132" s="163"/>
      <c r="AX132" s="163"/>
      <c r="AY132" s="417"/>
      <c r="AZ132" s="417"/>
      <c r="BA132" s="417"/>
      <c r="BB132" s="346"/>
      <c r="BC132" s="423"/>
      <c r="BD132" s="423"/>
      <c r="BE132" s="423"/>
      <c r="BF132" s="423"/>
      <c r="BG132" s="423"/>
      <c r="BH132" s="423"/>
      <c r="BI132" s="423"/>
    </row>
    <row r="133" spans="1:61" ht="14.25">
      <c r="A133" s="258" t="s">
        <v>239</v>
      </c>
      <c r="B133" s="280">
        <f>'2 Define Dental Practice'!B16</f>
        <v>0.1</v>
      </c>
      <c r="C133" s="236">
        <f t="shared" si="56"/>
        <v>40.800000000000004</v>
      </c>
      <c r="D133" s="369">
        <f t="shared" si="57"/>
        <v>9955.2</v>
      </c>
      <c r="E133" s="417"/>
      <c r="F133" s="417"/>
      <c r="G133" s="417"/>
      <c r="H133" s="346"/>
      <c r="I133" s="163"/>
      <c r="J133" s="163"/>
      <c r="K133" s="163"/>
      <c r="L133" s="163"/>
      <c r="M133" s="163"/>
      <c r="N133" s="163"/>
      <c r="O133" s="163"/>
      <c r="P133" s="163"/>
      <c r="Q133" s="417"/>
      <c r="R133" s="417"/>
      <c r="S133" s="417"/>
      <c r="T133" s="346"/>
      <c r="U133" s="422"/>
      <c r="V133" s="163"/>
      <c r="W133" s="163"/>
      <c r="X133" s="163"/>
      <c r="Y133" s="163"/>
      <c r="Z133" s="163"/>
      <c r="AA133" s="163"/>
      <c r="AB133" s="171"/>
      <c r="AL133" s="417"/>
      <c r="AM133" s="417"/>
      <c r="AN133" s="417"/>
      <c r="AO133" s="417"/>
      <c r="AP133" s="346"/>
      <c r="AQ133" s="163"/>
      <c r="AR133" s="163"/>
      <c r="AS133" s="163"/>
      <c r="AT133" s="163"/>
      <c r="AU133" s="163"/>
      <c r="AV133" s="163"/>
      <c r="AW133" s="163"/>
      <c r="AX133" s="163"/>
      <c r="AY133" s="417"/>
      <c r="AZ133" s="417"/>
      <c r="BA133" s="417"/>
      <c r="BB133" s="346"/>
      <c r="BC133" s="423"/>
      <c r="BD133" s="423"/>
      <c r="BE133" s="423"/>
      <c r="BF133" s="423"/>
      <c r="BG133" s="423"/>
      <c r="BH133" s="423"/>
      <c r="BI133" s="423"/>
    </row>
    <row r="134" spans="1:61" ht="14.25">
      <c r="A134" s="258" t="s">
        <v>198</v>
      </c>
      <c r="B134" s="280">
        <f>'2 Define Dental Practice'!B17</f>
        <v>0.25</v>
      </c>
      <c r="C134" s="236">
        <f t="shared" si="56"/>
        <v>102</v>
      </c>
      <c r="D134" s="369">
        <f t="shared" si="57"/>
        <v>24888</v>
      </c>
      <c r="E134" s="417"/>
      <c r="F134" s="417"/>
      <c r="G134" s="417"/>
      <c r="H134" s="346"/>
      <c r="I134" s="422"/>
      <c r="J134" s="422"/>
      <c r="K134" s="422"/>
      <c r="L134" s="422"/>
      <c r="M134" s="422"/>
      <c r="N134" s="422"/>
      <c r="O134" s="422"/>
      <c r="P134" s="422"/>
      <c r="Q134" s="417"/>
      <c r="R134" s="417"/>
      <c r="S134" s="417"/>
      <c r="T134" s="346"/>
      <c r="U134" s="422"/>
      <c r="V134" s="422"/>
      <c r="W134" s="422"/>
      <c r="X134" s="422"/>
      <c r="Y134" s="422"/>
      <c r="Z134" s="422"/>
      <c r="AA134" s="422"/>
      <c r="AB134" s="227"/>
      <c r="AL134" s="417"/>
      <c r="AM134" s="417"/>
      <c r="AN134" s="417"/>
      <c r="AO134" s="417"/>
      <c r="AP134" s="346"/>
      <c r="AQ134" s="163"/>
      <c r="AR134" s="163"/>
      <c r="AS134" s="163"/>
      <c r="AT134" s="163"/>
      <c r="AU134" s="163"/>
      <c r="AV134" s="163"/>
      <c r="AW134" s="163"/>
      <c r="AX134" s="163"/>
      <c r="AY134" s="417"/>
      <c r="AZ134" s="417"/>
      <c r="BA134" s="417"/>
      <c r="BB134" s="346"/>
      <c r="BC134" s="423"/>
      <c r="BD134" s="423"/>
      <c r="BE134" s="423"/>
      <c r="BF134" s="423"/>
      <c r="BG134" s="423"/>
      <c r="BH134" s="423"/>
      <c r="BI134" s="423"/>
    </row>
    <row r="135" spans="1:61" ht="14.25">
      <c r="A135" s="258" t="s">
        <v>114</v>
      </c>
      <c r="B135" s="280">
        <f>'2 Define Dental Practice'!B18</f>
        <v>0.28</v>
      </c>
      <c r="C135" s="236">
        <f t="shared" si="56"/>
        <v>114.24000000000001</v>
      </c>
      <c r="D135" s="369">
        <f t="shared" si="57"/>
        <v>27874.56</v>
      </c>
      <c r="E135" s="417"/>
      <c r="F135" s="417"/>
      <c r="G135" s="417"/>
      <c r="H135" s="346"/>
      <c r="I135" s="163"/>
      <c r="J135" s="163"/>
      <c r="K135" s="163"/>
      <c r="L135" s="163"/>
      <c r="M135" s="163"/>
      <c r="N135" s="163"/>
      <c r="O135" s="163"/>
      <c r="P135" s="163"/>
      <c r="Q135" s="417"/>
      <c r="R135" s="417"/>
      <c r="S135" s="417"/>
      <c r="T135" s="346"/>
      <c r="U135" s="163"/>
      <c r="V135" s="163"/>
      <c r="W135" s="163"/>
      <c r="X135" s="163"/>
      <c r="Y135" s="163"/>
      <c r="Z135" s="163"/>
      <c r="AA135" s="163"/>
      <c r="AB135" s="171"/>
      <c r="AL135" s="417"/>
      <c r="AM135" s="417"/>
      <c r="AN135" s="417"/>
      <c r="AO135" s="417"/>
      <c r="AP135" s="346"/>
      <c r="AQ135" s="163"/>
      <c r="AR135" s="163"/>
      <c r="AS135" s="163"/>
      <c r="AT135" s="163"/>
      <c r="AU135" s="163"/>
      <c r="AV135" s="163"/>
      <c r="AW135" s="163"/>
      <c r="AX135" s="163"/>
      <c r="AY135" s="417"/>
      <c r="AZ135" s="417"/>
      <c r="BA135" s="417"/>
      <c r="BB135" s="346"/>
      <c r="BC135" s="423"/>
      <c r="BD135" s="423"/>
      <c r="BE135" s="423"/>
      <c r="BF135" s="423"/>
      <c r="BG135" s="423"/>
      <c r="BH135" s="423"/>
      <c r="BI135" s="423"/>
    </row>
    <row r="136" spans="1:61" ht="14.25">
      <c r="A136" s="258" t="s">
        <v>237</v>
      </c>
      <c r="B136" s="280">
        <f>'2 Define Dental Practice'!B19</f>
        <v>0.02</v>
      </c>
      <c r="C136" s="236">
        <f t="shared" si="56"/>
        <v>8.16</v>
      </c>
      <c r="D136" s="369">
        <f t="shared" si="57"/>
        <v>1991.04</v>
      </c>
      <c r="E136" s="417"/>
      <c r="F136" s="417"/>
      <c r="G136" s="417"/>
      <c r="H136" s="346"/>
      <c r="I136" s="422"/>
      <c r="J136" s="422"/>
      <c r="K136" s="422"/>
      <c r="L136" s="422"/>
      <c r="M136" s="422"/>
      <c r="N136" s="422"/>
      <c r="O136" s="422"/>
      <c r="P136" s="422"/>
      <c r="Q136" s="417"/>
      <c r="R136" s="417"/>
      <c r="S136" s="417"/>
      <c r="T136" s="346"/>
      <c r="U136" s="422"/>
      <c r="V136" s="422"/>
      <c r="W136" s="422"/>
      <c r="X136" s="422"/>
      <c r="Y136" s="422"/>
      <c r="Z136" s="422"/>
      <c r="AA136" s="422"/>
      <c r="AB136" s="227"/>
      <c r="AC136" s="369"/>
      <c r="AD136" s="369"/>
      <c r="AE136" s="369"/>
      <c r="AF136" s="369"/>
      <c r="AL136" s="417"/>
      <c r="AM136" s="417"/>
      <c r="AN136" s="417"/>
      <c r="AO136" s="417"/>
      <c r="AP136" s="346"/>
      <c r="AQ136" s="163"/>
      <c r="AR136" s="163"/>
      <c r="AS136" s="163"/>
      <c r="AT136" s="163"/>
      <c r="AU136" s="163"/>
      <c r="AV136" s="163"/>
      <c r="AW136" s="163"/>
      <c r="AX136" s="163"/>
      <c r="AY136" s="417"/>
      <c r="AZ136" s="417"/>
      <c r="BA136" s="417"/>
      <c r="BB136" s="346"/>
      <c r="BC136" s="423"/>
      <c r="BD136" s="423"/>
      <c r="BE136" s="423"/>
      <c r="BF136" s="423"/>
      <c r="BG136" s="423"/>
      <c r="BH136" s="423"/>
      <c r="BI136" s="423"/>
    </row>
    <row r="137" spans="1:61" ht="14.25">
      <c r="A137" s="258" t="s">
        <v>16</v>
      </c>
      <c r="B137" s="280">
        <f>'2 Define Dental Practice'!B20</f>
        <v>0</v>
      </c>
      <c r="C137" s="236">
        <f t="shared" si="56"/>
        <v>0</v>
      </c>
      <c r="D137" s="369">
        <f t="shared" si="57"/>
        <v>0</v>
      </c>
      <c r="E137" s="417"/>
      <c r="F137" s="417"/>
      <c r="G137" s="417"/>
      <c r="H137" s="346"/>
      <c r="I137" s="163"/>
      <c r="J137" s="163"/>
      <c r="K137" s="163"/>
      <c r="L137" s="163"/>
      <c r="M137" s="163"/>
      <c r="N137" s="163"/>
      <c r="O137" s="163"/>
      <c r="P137" s="163"/>
      <c r="Q137" s="417"/>
      <c r="R137" s="417"/>
      <c r="S137" s="417"/>
      <c r="T137" s="346"/>
      <c r="U137" s="163"/>
      <c r="V137" s="163"/>
      <c r="W137" s="163"/>
      <c r="X137" s="163"/>
      <c r="Y137" s="163"/>
      <c r="Z137" s="163"/>
      <c r="AA137" s="163"/>
      <c r="AB137" s="171"/>
      <c r="AL137" s="417"/>
      <c r="AM137" s="417"/>
      <c r="AN137" s="417"/>
      <c r="AO137" s="417"/>
      <c r="AP137" s="346"/>
      <c r="AQ137" s="163"/>
      <c r="AR137" s="163"/>
      <c r="AS137" s="163"/>
      <c r="AT137" s="163"/>
      <c r="AU137" s="163"/>
      <c r="AV137" s="163"/>
      <c r="AW137" s="163"/>
      <c r="AX137" s="163"/>
      <c r="AY137" s="417"/>
      <c r="AZ137" s="417"/>
      <c r="BA137" s="417"/>
      <c r="BB137" s="346"/>
      <c r="BC137" s="423"/>
      <c r="BD137" s="423"/>
      <c r="BE137" s="423"/>
      <c r="BF137" s="423"/>
      <c r="BG137" s="423"/>
      <c r="BH137" s="423"/>
      <c r="BI137" s="423"/>
    </row>
    <row r="138" spans="1:61" ht="14.25">
      <c r="A138" s="259" t="s">
        <v>132</v>
      </c>
      <c r="B138" s="280">
        <f>'2 Define Dental Practice'!B21</f>
        <v>0</v>
      </c>
      <c r="C138" s="236">
        <f t="shared" si="56"/>
        <v>0</v>
      </c>
      <c r="D138" s="369">
        <f t="shared" si="57"/>
        <v>0</v>
      </c>
      <c r="E138" s="417"/>
      <c r="F138" s="417"/>
      <c r="G138" s="417"/>
      <c r="H138" s="346"/>
      <c r="I138" s="422"/>
      <c r="J138" s="422"/>
      <c r="K138" s="422"/>
      <c r="L138" s="422"/>
      <c r="M138" s="422"/>
      <c r="N138" s="422"/>
      <c r="O138" s="422"/>
      <c r="P138" s="422"/>
      <c r="Q138" s="417"/>
      <c r="R138" s="417"/>
      <c r="S138" s="417"/>
      <c r="T138" s="346"/>
      <c r="U138" s="422"/>
      <c r="V138" s="422"/>
      <c r="W138" s="422"/>
      <c r="X138" s="422"/>
      <c r="Y138" s="422"/>
      <c r="Z138" s="422"/>
      <c r="AA138" s="422"/>
      <c r="AB138" s="227"/>
      <c r="AL138" s="417"/>
      <c r="AM138" s="417"/>
      <c r="AN138" s="417"/>
      <c r="AO138" s="417"/>
      <c r="AP138" s="346"/>
      <c r="AQ138" s="163"/>
      <c r="AR138" s="163"/>
      <c r="AS138" s="163"/>
      <c r="AT138" s="163"/>
      <c r="AU138" s="163"/>
      <c r="AV138" s="163"/>
      <c r="AW138" s="163"/>
      <c r="AX138" s="163"/>
      <c r="AY138" s="417"/>
      <c r="AZ138" s="417"/>
      <c r="BA138" s="417"/>
      <c r="BB138" s="346"/>
      <c r="BC138" s="423"/>
      <c r="BD138" s="423"/>
      <c r="BE138" s="423"/>
      <c r="BF138" s="423"/>
      <c r="BG138" s="423"/>
      <c r="BH138" s="423"/>
      <c r="BI138" s="423"/>
    </row>
    <row r="139" spans="1:61" ht="14.25">
      <c r="A139" s="258" t="s">
        <v>73</v>
      </c>
      <c r="B139" s="280">
        <f>'2 Define Dental Practice'!B22</f>
        <v>0</v>
      </c>
      <c r="C139" s="236">
        <f t="shared" si="56"/>
        <v>0</v>
      </c>
      <c r="D139" s="369">
        <f t="shared" si="57"/>
        <v>0</v>
      </c>
      <c r="E139" s="417"/>
      <c r="F139" s="417"/>
      <c r="G139" s="417"/>
      <c r="H139" s="346"/>
      <c r="I139" s="163"/>
      <c r="J139" s="163"/>
      <c r="K139" s="163"/>
      <c r="L139" s="163"/>
      <c r="M139" s="163"/>
      <c r="N139" s="163"/>
      <c r="O139" s="163"/>
      <c r="P139" s="163"/>
      <c r="Q139" s="417"/>
      <c r="R139" s="417"/>
      <c r="S139" s="417"/>
      <c r="T139" s="346"/>
      <c r="U139" s="163"/>
      <c r="V139" s="163"/>
      <c r="W139" s="163"/>
      <c r="X139" s="163"/>
      <c r="Y139" s="163"/>
      <c r="Z139" s="163"/>
      <c r="AA139" s="163"/>
      <c r="AB139" s="171"/>
      <c r="AL139" s="417"/>
      <c r="AM139" s="417"/>
      <c r="AN139" s="417"/>
      <c r="AO139" s="417"/>
      <c r="AP139" s="346"/>
      <c r="AQ139" s="163"/>
      <c r="AR139" s="163"/>
      <c r="AS139" s="163"/>
      <c r="AT139" s="163"/>
      <c r="AU139" s="163"/>
      <c r="AV139" s="163"/>
      <c r="AW139" s="163"/>
      <c r="AX139" s="163"/>
      <c r="AY139" s="417"/>
      <c r="AZ139" s="417"/>
      <c r="BA139" s="417"/>
      <c r="BB139" s="346"/>
      <c r="BC139" s="423"/>
      <c r="BD139" s="423"/>
      <c r="BE139" s="423"/>
      <c r="BF139" s="423"/>
      <c r="BG139" s="423"/>
      <c r="BH139" s="423"/>
      <c r="BI139" s="423"/>
    </row>
    <row r="140" spans="1:61" ht="44.25" customHeight="1">
      <c r="A140" s="258" t="s">
        <v>245</v>
      </c>
      <c r="B140" s="280">
        <f>'2 Define Dental Practice'!B23</f>
        <v>0</v>
      </c>
      <c r="C140" s="236">
        <f t="shared" si="56"/>
        <v>0</v>
      </c>
      <c r="D140" s="369">
        <f t="shared" si="57"/>
        <v>0</v>
      </c>
      <c r="E140" s="417"/>
      <c r="F140" s="417"/>
      <c r="G140" s="417"/>
      <c r="H140" s="346"/>
      <c r="I140" s="19"/>
      <c r="J140" s="19"/>
      <c r="K140" s="19"/>
      <c r="L140" s="19"/>
      <c r="M140" s="19"/>
      <c r="N140" s="19"/>
      <c r="O140" s="19"/>
      <c r="P140" s="19"/>
      <c r="Q140" s="417"/>
      <c r="R140" s="417"/>
      <c r="S140" s="417"/>
      <c r="T140" s="346"/>
      <c r="U140" s="19"/>
      <c r="V140" s="19"/>
      <c r="W140" s="19"/>
      <c r="X140" s="19"/>
      <c r="Y140" s="19"/>
      <c r="Z140" s="19"/>
      <c r="AA140" s="19"/>
      <c r="AB140" s="17"/>
      <c r="AL140" s="417"/>
      <c r="AM140" s="417"/>
      <c r="AN140" s="417"/>
      <c r="AO140" s="417"/>
      <c r="AP140" s="346"/>
      <c r="AQ140" s="163"/>
      <c r="AR140" s="163"/>
      <c r="AS140" s="163"/>
      <c r="AT140" s="163"/>
      <c r="AU140" s="163"/>
      <c r="AV140" s="163"/>
      <c r="AW140" s="163"/>
      <c r="AX140" s="163"/>
      <c r="AY140" s="417"/>
      <c r="AZ140" s="417"/>
      <c r="BA140" s="417"/>
      <c r="BB140" s="346"/>
      <c r="BC140" s="423"/>
      <c r="BD140" s="423"/>
      <c r="BE140" s="423"/>
      <c r="BF140" s="423"/>
      <c r="BG140" s="423"/>
      <c r="BH140" s="423"/>
      <c r="BI140" s="423"/>
    </row>
    <row r="141" spans="1:61" ht="14.25">
      <c r="A141" s="279" t="s">
        <v>333</v>
      </c>
      <c r="B141" s="281">
        <f>SUM(B132:B140)</f>
        <v>1</v>
      </c>
      <c r="C141" s="236">
        <f t="shared" si="56"/>
        <v>408</v>
      </c>
      <c r="D141" s="369">
        <f t="shared" si="57"/>
        <v>99552</v>
      </c>
      <c r="E141" s="417"/>
      <c r="F141" s="417"/>
      <c r="G141" s="417"/>
      <c r="H141" s="346"/>
      <c r="I141" s="422"/>
      <c r="J141" s="422"/>
      <c r="K141" s="422"/>
      <c r="L141" s="422"/>
      <c r="M141" s="422"/>
      <c r="N141" s="422"/>
      <c r="O141" s="422"/>
      <c r="P141" s="422"/>
      <c r="Q141" s="417"/>
      <c r="R141" s="417"/>
      <c r="S141" s="417"/>
      <c r="T141" s="346"/>
      <c r="U141" s="422"/>
      <c r="V141" s="422"/>
      <c r="W141" s="422"/>
      <c r="X141" s="422"/>
      <c r="Y141" s="422"/>
      <c r="Z141" s="422"/>
      <c r="AA141" s="422"/>
      <c r="AB141" s="227"/>
      <c r="AL141" s="417"/>
      <c r="AM141" s="417"/>
      <c r="AN141" s="417"/>
      <c r="AO141" s="417"/>
      <c r="AP141" s="346"/>
      <c r="AQ141" s="163"/>
      <c r="AR141" s="163"/>
      <c r="AS141" s="163"/>
      <c r="AT141" s="163"/>
      <c r="AU141" s="163"/>
      <c r="AV141" s="163"/>
      <c r="AW141" s="163"/>
      <c r="AX141" s="163"/>
      <c r="AY141" s="417"/>
      <c r="AZ141" s="417"/>
      <c r="BA141" s="417"/>
      <c r="BB141" s="346"/>
      <c r="BC141" s="423"/>
      <c r="BD141" s="423"/>
      <c r="BE141" s="423"/>
      <c r="BF141" s="423"/>
      <c r="BG141" s="423"/>
      <c r="BH141" s="423"/>
      <c r="BI141" s="423"/>
    </row>
    <row r="142" spans="5:61" ht="14.25">
      <c r="E142" s="417"/>
      <c r="F142" s="417"/>
      <c r="G142" s="417"/>
      <c r="H142" s="346"/>
      <c r="I142" s="163"/>
      <c r="J142" s="163"/>
      <c r="K142" s="163"/>
      <c r="L142" s="163"/>
      <c r="M142" s="163"/>
      <c r="N142" s="163"/>
      <c r="O142" s="163"/>
      <c r="P142" s="163"/>
      <c r="Q142" s="417"/>
      <c r="R142" s="417"/>
      <c r="S142" s="417"/>
      <c r="T142" s="346"/>
      <c r="U142" s="163"/>
      <c r="V142" s="163"/>
      <c r="W142" s="163"/>
      <c r="X142" s="163"/>
      <c r="Y142" s="163"/>
      <c r="Z142" s="163"/>
      <c r="AA142" s="163"/>
      <c r="AB142" s="171"/>
      <c r="AL142" s="417"/>
      <c r="AM142" s="417"/>
      <c r="AN142" s="417"/>
      <c r="AO142" s="417"/>
      <c r="AP142" s="346"/>
      <c r="AQ142" s="163"/>
      <c r="AR142" s="163"/>
      <c r="AS142" s="163"/>
      <c r="AT142" s="163"/>
      <c r="AU142" s="163"/>
      <c r="AV142" s="163"/>
      <c r="AW142" s="163"/>
      <c r="AX142" s="163"/>
      <c r="AY142" s="417"/>
      <c r="AZ142" s="417"/>
      <c r="BA142" s="417"/>
      <c r="BB142" s="346"/>
      <c r="BC142" s="423"/>
      <c r="BD142" s="423"/>
      <c r="BE142" s="423"/>
      <c r="BF142" s="423"/>
      <c r="BG142" s="423"/>
      <c r="BH142" s="423"/>
      <c r="BI142" s="423"/>
    </row>
    <row r="143" spans="5:61" ht="14.25">
      <c r="E143" s="417"/>
      <c r="F143" s="417"/>
      <c r="G143" s="417"/>
      <c r="H143" s="346"/>
      <c r="I143" s="422"/>
      <c r="J143" s="422"/>
      <c r="K143" s="422"/>
      <c r="L143" s="422"/>
      <c r="M143" s="422"/>
      <c r="N143" s="422"/>
      <c r="O143" s="422"/>
      <c r="P143" s="422"/>
      <c r="Q143" s="417"/>
      <c r="R143" s="417"/>
      <c r="S143" s="417"/>
      <c r="T143" s="346"/>
      <c r="U143" s="422"/>
      <c r="V143" s="422"/>
      <c r="W143" s="422"/>
      <c r="X143" s="422"/>
      <c r="Y143" s="422"/>
      <c r="Z143" s="422"/>
      <c r="AA143" s="422"/>
      <c r="AB143" s="227"/>
      <c r="AL143" s="417"/>
      <c r="AM143" s="417"/>
      <c r="AN143" s="417"/>
      <c r="AO143" s="417"/>
      <c r="AP143" s="346"/>
      <c r="AQ143" s="163"/>
      <c r="AR143" s="163"/>
      <c r="AS143" s="163"/>
      <c r="AT143" s="163"/>
      <c r="AU143" s="163"/>
      <c r="AV143" s="163"/>
      <c r="AW143" s="163"/>
      <c r="AX143" s="163"/>
      <c r="AY143" s="417"/>
      <c r="AZ143" s="417"/>
      <c r="BA143" s="417"/>
      <c r="BB143" s="346"/>
      <c r="BC143" s="423"/>
      <c r="BD143" s="423"/>
      <c r="BE143" s="423"/>
      <c r="BF143" s="423"/>
      <c r="BG143" s="423"/>
      <c r="BH143" s="423"/>
      <c r="BI143" s="423"/>
    </row>
    <row r="144" spans="5:61" ht="14.25">
      <c r="E144" s="417"/>
      <c r="F144" s="417"/>
      <c r="G144" s="417"/>
      <c r="H144" s="346"/>
      <c r="I144" s="422"/>
      <c r="J144" s="422"/>
      <c r="K144" s="422"/>
      <c r="L144" s="422"/>
      <c r="M144" s="422"/>
      <c r="N144" s="422"/>
      <c r="O144" s="422"/>
      <c r="P144" s="422"/>
      <c r="Q144" s="417"/>
      <c r="R144" s="417"/>
      <c r="S144" s="417"/>
      <c r="T144" s="346"/>
      <c r="U144" s="422"/>
      <c r="V144" s="422"/>
      <c r="W144" s="422"/>
      <c r="X144" s="422"/>
      <c r="Y144" s="422"/>
      <c r="Z144" s="422"/>
      <c r="AA144" s="422"/>
      <c r="AB144" s="227"/>
      <c r="AL144" s="417"/>
      <c r="AM144" s="417"/>
      <c r="AN144" s="417"/>
      <c r="AO144" s="417"/>
      <c r="AP144" s="346"/>
      <c r="AQ144" s="163"/>
      <c r="AR144" s="163"/>
      <c r="AS144" s="163"/>
      <c r="AT144" s="163"/>
      <c r="AU144" s="163"/>
      <c r="AV144" s="163"/>
      <c r="AW144" s="163"/>
      <c r="AX144" s="163"/>
      <c r="AY144" s="417"/>
      <c r="AZ144" s="417"/>
      <c r="BA144" s="417"/>
      <c r="BB144" s="346"/>
      <c r="BC144" s="423"/>
      <c r="BD144" s="423"/>
      <c r="BE144" s="423"/>
      <c r="BF144" s="423"/>
      <c r="BG144" s="423"/>
      <c r="BH144" s="423"/>
      <c r="BI144" s="423"/>
    </row>
    <row r="145" spans="5:61" ht="14.25">
      <c r="E145" s="417"/>
      <c r="F145" s="417"/>
      <c r="G145" s="417"/>
      <c r="H145" s="346"/>
      <c r="I145" s="422"/>
      <c r="J145" s="422"/>
      <c r="K145" s="422"/>
      <c r="L145" s="422"/>
      <c r="M145" s="422"/>
      <c r="N145" s="422"/>
      <c r="O145" s="422"/>
      <c r="P145" s="422"/>
      <c r="Q145" s="417"/>
      <c r="R145" s="417"/>
      <c r="S145" s="417"/>
      <c r="T145" s="346"/>
      <c r="U145" s="422"/>
      <c r="V145" s="422"/>
      <c r="W145" s="422"/>
      <c r="X145" s="422"/>
      <c r="Y145" s="422"/>
      <c r="Z145" s="422"/>
      <c r="AA145" s="422"/>
      <c r="AB145" s="227"/>
      <c r="AL145" s="417"/>
      <c r="AM145" s="417"/>
      <c r="AN145" s="417"/>
      <c r="AO145" s="417"/>
      <c r="AP145" s="346"/>
      <c r="AQ145" s="163"/>
      <c r="AR145" s="163"/>
      <c r="AS145" s="163"/>
      <c r="AT145" s="163"/>
      <c r="AU145" s="163"/>
      <c r="AV145" s="163"/>
      <c r="AW145" s="163"/>
      <c r="AX145" s="163"/>
      <c r="AY145" s="417"/>
      <c r="AZ145" s="417"/>
      <c r="BA145" s="417"/>
      <c r="BB145" s="346"/>
      <c r="BC145" s="423"/>
      <c r="BD145" s="423"/>
      <c r="BE145" s="423"/>
      <c r="BF145" s="423"/>
      <c r="BG145" s="423"/>
      <c r="BH145" s="423"/>
      <c r="BI145" s="423"/>
    </row>
    <row r="146" spans="5:61" ht="14.25">
      <c r="E146" s="417"/>
      <c r="F146" s="417"/>
      <c r="G146" s="417"/>
      <c r="H146" s="346"/>
      <c r="I146" s="422"/>
      <c r="J146" s="422"/>
      <c r="K146" s="422"/>
      <c r="L146" s="422"/>
      <c r="M146" s="422"/>
      <c r="N146" s="422"/>
      <c r="O146" s="422"/>
      <c r="P146" s="422"/>
      <c r="Q146" s="417"/>
      <c r="R146" s="417"/>
      <c r="S146" s="417"/>
      <c r="T146" s="346"/>
      <c r="U146" s="422"/>
      <c r="V146" s="422"/>
      <c r="W146" s="422"/>
      <c r="X146" s="422"/>
      <c r="Y146" s="422"/>
      <c r="Z146" s="422"/>
      <c r="AA146" s="422"/>
      <c r="AB146" s="227"/>
      <c r="AL146" s="417"/>
      <c r="AM146" s="417"/>
      <c r="AN146" s="417"/>
      <c r="AO146" s="417"/>
      <c r="AP146" s="346"/>
      <c r="AQ146" s="163"/>
      <c r="AR146" s="163"/>
      <c r="AS146" s="163"/>
      <c r="AT146" s="163"/>
      <c r="AU146" s="163"/>
      <c r="AV146" s="163"/>
      <c r="AW146" s="163"/>
      <c r="AX146" s="163"/>
      <c r="AY146" s="417"/>
      <c r="AZ146" s="417"/>
      <c r="BA146" s="417"/>
      <c r="BB146" s="346"/>
      <c r="BC146" s="423"/>
      <c r="BD146" s="423"/>
      <c r="BE146" s="423"/>
      <c r="BF146" s="423"/>
      <c r="BG146" s="423"/>
      <c r="BH146" s="423"/>
      <c r="BI146" s="423"/>
    </row>
    <row r="147" spans="5:61" ht="14.25">
      <c r="E147" s="417"/>
      <c r="F147" s="417"/>
      <c r="G147" s="417"/>
      <c r="H147" s="346"/>
      <c r="I147" s="163"/>
      <c r="J147" s="163"/>
      <c r="K147" s="163"/>
      <c r="L147" s="163"/>
      <c r="M147" s="163"/>
      <c r="N147" s="163"/>
      <c r="O147" s="163"/>
      <c r="P147" s="163"/>
      <c r="Q147" s="417"/>
      <c r="R147" s="417"/>
      <c r="S147" s="417"/>
      <c r="T147" s="346"/>
      <c r="U147" s="163"/>
      <c r="V147" s="163"/>
      <c r="W147" s="163"/>
      <c r="X147" s="163"/>
      <c r="Y147" s="163"/>
      <c r="Z147" s="163"/>
      <c r="AA147" s="163"/>
      <c r="AB147" s="171"/>
      <c r="AL147" s="417"/>
      <c r="AM147" s="417"/>
      <c r="AN147" s="417"/>
      <c r="AO147" s="417"/>
      <c r="AP147" s="346"/>
      <c r="AQ147" s="163"/>
      <c r="AR147" s="163"/>
      <c r="AS147" s="163"/>
      <c r="AT147" s="163"/>
      <c r="AU147" s="163"/>
      <c r="AV147" s="163"/>
      <c r="AW147" s="163"/>
      <c r="AX147" s="163"/>
      <c r="AY147" s="417"/>
      <c r="AZ147" s="417"/>
      <c r="BA147" s="417"/>
      <c r="BB147" s="346"/>
      <c r="BC147" s="423"/>
      <c r="BD147" s="423"/>
      <c r="BE147" s="423"/>
      <c r="BF147" s="423"/>
      <c r="BG147" s="423"/>
      <c r="BH147" s="423"/>
      <c r="BI147" s="423"/>
    </row>
    <row r="148" spans="5:61" ht="14.25">
      <c r="E148" s="417"/>
      <c r="F148" s="417"/>
      <c r="G148" s="417"/>
      <c r="H148" s="346"/>
      <c r="I148" s="422"/>
      <c r="J148" s="422"/>
      <c r="K148" s="422"/>
      <c r="L148" s="422"/>
      <c r="M148" s="422"/>
      <c r="N148" s="422"/>
      <c r="O148" s="422"/>
      <c r="P148" s="422"/>
      <c r="Q148" s="417"/>
      <c r="R148" s="417"/>
      <c r="S148" s="417"/>
      <c r="T148" s="346"/>
      <c r="U148" s="422"/>
      <c r="V148" s="422"/>
      <c r="W148" s="422"/>
      <c r="X148" s="422"/>
      <c r="Y148" s="422"/>
      <c r="Z148" s="422"/>
      <c r="AA148" s="422"/>
      <c r="AB148" s="227"/>
      <c r="AC148" s="369"/>
      <c r="AD148" s="369"/>
      <c r="AE148" s="369"/>
      <c r="AF148" s="369"/>
      <c r="AL148" s="417"/>
      <c r="AM148" s="417"/>
      <c r="AN148" s="417"/>
      <c r="AO148" s="417"/>
      <c r="AP148" s="346"/>
      <c r="AQ148" s="163"/>
      <c r="AR148" s="163"/>
      <c r="AS148" s="163"/>
      <c r="AT148" s="163"/>
      <c r="AU148" s="163"/>
      <c r="AV148" s="163"/>
      <c r="AW148" s="163"/>
      <c r="AX148" s="163"/>
      <c r="AY148" s="417"/>
      <c r="AZ148" s="417"/>
      <c r="BA148" s="417"/>
      <c r="BB148" s="346"/>
      <c r="BC148" s="423"/>
      <c r="BD148" s="423"/>
      <c r="BE148" s="423"/>
      <c r="BF148" s="423"/>
      <c r="BG148" s="423"/>
      <c r="BH148" s="423"/>
      <c r="BI148" s="423"/>
    </row>
    <row r="149" spans="5:61" ht="14.25">
      <c r="E149" s="417"/>
      <c r="F149" s="417"/>
      <c r="G149" s="417"/>
      <c r="H149" s="346"/>
      <c r="I149" s="163"/>
      <c r="J149" s="163"/>
      <c r="K149" s="163"/>
      <c r="L149" s="163"/>
      <c r="M149" s="163"/>
      <c r="N149" s="163"/>
      <c r="O149" s="163"/>
      <c r="P149" s="163"/>
      <c r="Q149" s="417"/>
      <c r="R149" s="417"/>
      <c r="S149" s="417"/>
      <c r="T149" s="346"/>
      <c r="U149" s="163"/>
      <c r="V149" s="163"/>
      <c r="W149" s="163"/>
      <c r="X149" s="163"/>
      <c r="Y149" s="163"/>
      <c r="Z149" s="163"/>
      <c r="AA149" s="163"/>
      <c r="AB149" s="171"/>
      <c r="AL149" s="417"/>
      <c r="AM149" s="417"/>
      <c r="AN149" s="417"/>
      <c r="AO149" s="417"/>
      <c r="AP149" s="346"/>
      <c r="AQ149" s="163"/>
      <c r="AR149" s="163"/>
      <c r="AS149" s="163"/>
      <c r="AT149" s="163"/>
      <c r="AU149" s="163"/>
      <c r="AV149" s="163"/>
      <c r="AW149" s="163"/>
      <c r="AX149" s="163"/>
      <c r="AY149" s="417"/>
      <c r="AZ149" s="417"/>
      <c r="BA149" s="417"/>
      <c r="BB149" s="346"/>
      <c r="BC149" s="423"/>
      <c r="BD149" s="423"/>
      <c r="BE149" s="423"/>
      <c r="BF149" s="423"/>
      <c r="BG149" s="423"/>
      <c r="BH149" s="423"/>
      <c r="BI149" s="423"/>
    </row>
    <row r="150" spans="5:61" ht="14.25">
      <c r="E150" s="417"/>
      <c r="F150" s="417"/>
      <c r="G150" s="417"/>
      <c r="H150" s="346"/>
      <c r="I150" s="422"/>
      <c r="J150" s="422"/>
      <c r="K150" s="422"/>
      <c r="L150" s="422"/>
      <c r="M150" s="422"/>
      <c r="N150" s="422"/>
      <c r="O150" s="422"/>
      <c r="P150" s="422"/>
      <c r="Q150" s="417"/>
      <c r="R150" s="417"/>
      <c r="S150" s="417"/>
      <c r="T150" s="346"/>
      <c r="U150" s="422"/>
      <c r="V150" s="422"/>
      <c r="W150" s="422"/>
      <c r="X150" s="422"/>
      <c r="Y150" s="422"/>
      <c r="Z150" s="422"/>
      <c r="AA150" s="422"/>
      <c r="AB150" s="227"/>
      <c r="AC150" s="369"/>
      <c r="AD150" s="369"/>
      <c r="AE150" s="369"/>
      <c r="AF150" s="369"/>
      <c r="AL150" s="417"/>
      <c r="AM150" s="417"/>
      <c r="AN150" s="417"/>
      <c r="AO150" s="417"/>
      <c r="AP150" s="346"/>
      <c r="AQ150" s="163"/>
      <c r="AR150" s="163"/>
      <c r="AS150" s="163"/>
      <c r="AT150" s="163"/>
      <c r="AU150" s="163"/>
      <c r="AV150" s="163"/>
      <c r="AW150" s="163"/>
      <c r="AX150" s="163"/>
      <c r="AY150" s="417"/>
      <c r="AZ150" s="417"/>
      <c r="BA150" s="417"/>
      <c r="BB150" s="346"/>
      <c r="BC150" s="423"/>
      <c r="BD150" s="423"/>
      <c r="BE150" s="423"/>
      <c r="BF150" s="423"/>
      <c r="BG150" s="423"/>
      <c r="BH150" s="423"/>
      <c r="BI150" s="423"/>
    </row>
    <row r="151" spans="5:61" ht="14.25">
      <c r="E151" s="417"/>
      <c r="F151" s="417"/>
      <c r="G151" s="417"/>
      <c r="H151" s="346"/>
      <c r="I151" s="163"/>
      <c r="J151" s="163"/>
      <c r="K151" s="163"/>
      <c r="L151" s="163"/>
      <c r="M151" s="163"/>
      <c r="N151" s="163"/>
      <c r="O151" s="163"/>
      <c r="P151" s="163"/>
      <c r="Q151" s="417"/>
      <c r="R151" s="417"/>
      <c r="S151" s="417"/>
      <c r="T151" s="346"/>
      <c r="U151" s="163"/>
      <c r="V151" s="163"/>
      <c r="W151" s="163"/>
      <c r="X151" s="163"/>
      <c r="Y151" s="163"/>
      <c r="Z151" s="163"/>
      <c r="AA151" s="163"/>
      <c r="AB151" s="171"/>
      <c r="AL151" s="417"/>
      <c r="AM151" s="417"/>
      <c r="AN151" s="417"/>
      <c r="AO151" s="417"/>
      <c r="AP151" s="346"/>
      <c r="AQ151" s="163"/>
      <c r="AR151" s="163"/>
      <c r="AS151" s="163"/>
      <c r="AT151" s="163"/>
      <c r="AU151" s="163"/>
      <c r="AV151" s="163"/>
      <c r="AW151" s="163"/>
      <c r="AX151" s="163"/>
      <c r="AY151" s="417"/>
      <c r="AZ151" s="417"/>
      <c r="BA151" s="417"/>
      <c r="BB151" s="346"/>
      <c r="BC151" s="423"/>
      <c r="BD151" s="423"/>
      <c r="BE151" s="423"/>
      <c r="BF151" s="423"/>
      <c r="BG151" s="423"/>
      <c r="BH151" s="423"/>
      <c r="BI151" s="423"/>
    </row>
    <row r="152" spans="5:61" ht="14.25">
      <c r="E152" s="417"/>
      <c r="F152" s="417"/>
      <c r="G152" s="417"/>
      <c r="H152" s="417"/>
      <c r="I152" s="422"/>
      <c r="J152" s="422"/>
      <c r="K152" s="422"/>
      <c r="L152" s="422"/>
      <c r="M152" s="422"/>
      <c r="N152" s="422"/>
      <c r="O152" s="422"/>
      <c r="P152" s="422"/>
      <c r="Q152" s="417"/>
      <c r="R152" s="417"/>
      <c r="S152" s="417"/>
      <c r="T152" s="417"/>
      <c r="U152" s="422"/>
      <c r="V152" s="422"/>
      <c r="W152" s="422"/>
      <c r="X152" s="422"/>
      <c r="Y152" s="422"/>
      <c r="Z152" s="422"/>
      <c r="AA152" s="422"/>
      <c r="AB152" s="227"/>
      <c r="AC152" s="369"/>
      <c r="AD152" s="369"/>
      <c r="AE152" s="369"/>
      <c r="AF152" s="369"/>
      <c r="AL152" s="417"/>
      <c r="AM152" s="417"/>
      <c r="AN152" s="417"/>
      <c r="AO152" s="417"/>
      <c r="AP152" s="417"/>
      <c r="AQ152" s="163"/>
      <c r="AR152" s="163"/>
      <c r="AS152" s="163"/>
      <c r="AT152" s="163"/>
      <c r="AU152" s="163"/>
      <c r="AV152" s="163"/>
      <c r="AW152" s="163"/>
      <c r="AX152" s="163"/>
      <c r="AY152" s="417"/>
      <c r="AZ152" s="417"/>
      <c r="BA152" s="417"/>
      <c r="BB152" s="417"/>
      <c r="BC152" s="423"/>
      <c r="BD152" s="423"/>
      <c r="BE152" s="423"/>
      <c r="BF152" s="423"/>
      <c r="BG152" s="423"/>
      <c r="BH152" s="423"/>
      <c r="BI152" s="423"/>
    </row>
    <row r="153" spans="5:61" ht="14.25">
      <c r="E153" s="417"/>
      <c r="F153" s="417"/>
      <c r="G153" s="417"/>
      <c r="H153" s="417"/>
      <c r="I153" s="163"/>
      <c r="J153" s="163"/>
      <c r="K153" s="163"/>
      <c r="L153" s="163"/>
      <c r="M153" s="163"/>
      <c r="N153" s="163"/>
      <c r="O153" s="163"/>
      <c r="P153" s="163"/>
      <c r="Q153" s="417"/>
      <c r="R153" s="417"/>
      <c r="S153" s="417"/>
      <c r="T153" s="417"/>
      <c r="U153" s="163"/>
      <c r="V153" s="163"/>
      <c r="W153" s="163"/>
      <c r="X153" s="163"/>
      <c r="Y153" s="163"/>
      <c r="Z153" s="163"/>
      <c r="AA153" s="163"/>
      <c r="AB153" s="171"/>
      <c r="AL153" s="417"/>
      <c r="AM153" s="417"/>
      <c r="AN153" s="417"/>
      <c r="AO153" s="417"/>
      <c r="AP153" s="417"/>
      <c r="AQ153" s="163"/>
      <c r="AR153" s="163"/>
      <c r="AS153" s="163"/>
      <c r="AT153" s="163"/>
      <c r="AU153" s="163"/>
      <c r="AV153" s="163"/>
      <c r="AW153" s="163"/>
      <c r="AX153" s="163"/>
      <c r="AY153" s="417"/>
      <c r="AZ153" s="417"/>
      <c r="BA153" s="417"/>
      <c r="BB153" s="417"/>
      <c r="BC153" s="423"/>
      <c r="BD153" s="423"/>
      <c r="BE153" s="423"/>
      <c r="BF153" s="423"/>
      <c r="BG153" s="423"/>
      <c r="BH153" s="423"/>
      <c r="BI153" s="423"/>
    </row>
    <row r="154" spans="5:61" ht="14.25">
      <c r="E154" s="417"/>
      <c r="F154" s="417"/>
      <c r="G154" s="417"/>
      <c r="H154" s="346"/>
      <c r="I154" s="422"/>
      <c r="J154" s="422"/>
      <c r="K154" s="422"/>
      <c r="L154" s="422"/>
      <c r="M154" s="422"/>
      <c r="N154" s="422"/>
      <c r="O154" s="422"/>
      <c r="P154" s="422"/>
      <c r="Q154" s="417"/>
      <c r="R154" s="417"/>
      <c r="S154" s="417"/>
      <c r="T154" s="346"/>
      <c r="U154" s="422"/>
      <c r="V154" s="422"/>
      <c r="W154" s="422"/>
      <c r="X154" s="422"/>
      <c r="Y154" s="422"/>
      <c r="Z154" s="422"/>
      <c r="AA154" s="422"/>
      <c r="AB154" s="227"/>
      <c r="AC154" s="369"/>
      <c r="AD154" s="369"/>
      <c r="AE154" s="369"/>
      <c r="AF154" s="369"/>
      <c r="AL154" s="417"/>
      <c r="AM154" s="417"/>
      <c r="AN154" s="417"/>
      <c r="AO154" s="417"/>
      <c r="AP154" s="346"/>
      <c r="AQ154" s="163"/>
      <c r="AR154" s="163"/>
      <c r="AS154" s="163"/>
      <c r="AT154" s="163"/>
      <c r="AU154" s="163"/>
      <c r="AV154" s="163"/>
      <c r="AW154" s="163"/>
      <c r="AX154" s="163"/>
      <c r="AY154" s="417"/>
      <c r="AZ154" s="417"/>
      <c r="BA154" s="417"/>
      <c r="BB154" s="346"/>
      <c r="BC154" s="423"/>
      <c r="BD154" s="423"/>
      <c r="BE154" s="423"/>
      <c r="BF154" s="423"/>
      <c r="BG154" s="423"/>
      <c r="BH154" s="423"/>
      <c r="BI154" s="423"/>
    </row>
    <row r="155" spans="5:61" ht="14.25">
      <c r="E155" s="417"/>
      <c r="F155" s="417"/>
      <c r="G155" s="417"/>
      <c r="H155" s="346"/>
      <c r="I155" s="163"/>
      <c r="J155" s="163"/>
      <c r="K155" s="163"/>
      <c r="L155" s="163"/>
      <c r="M155" s="163"/>
      <c r="N155" s="163"/>
      <c r="O155" s="163"/>
      <c r="P155" s="163"/>
      <c r="Q155" s="417"/>
      <c r="R155" s="417"/>
      <c r="S155" s="417"/>
      <c r="T155" s="346"/>
      <c r="U155" s="163"/>
      <c r="V155" s="163"/>
      <c r="W155" s="163"/>
      <c r="X155" s="163"/>
      <c r="Y155" s="163"/>
      <c r="Z155" s="163"/>
      <c r="AA155" s="163"/>
      <c r="AB155" s="171"/>
      <c r="AC155" s="369"/>
      <c r="AD155" s="369"/>
      <c r="AL155" s="417"/>
      <c r="AM155" s="417"/>
      <c r="AN155" s="417"/>
      <c r="AO155" s="417"/>
      <c r="AP155" s="346"/>
      <c r="AQ155" s="163"/>
      <c r="AR155" s="163"/>
      <c r="AS155" s="163"/>
      <c r="AT155" s="163"/>
      <c r="AU155" s="163"/>
      <c r="AV155" s="163"/>
      <c r="AW155" s="163"/>
      <c r="AX155" s="163"/>
      <c r="AY155" s="417"/>
      <c r="AZ155" s="417"/>
      <c r="BA155" s="417"/>
      <c r="BB155" s="346"/>
      <c r="BC155" s="423"/>
      <c r="BD155" s="423"/>
      <c r="BE155" s="423"/>
      <c r="BF155" s="423"/>
      <c r="BG155" s="423"/>
      <c r="BH155" s="423"/>
      <c r="BI155" s="423"/>
    </row>
    <row r="156" spans="5:61" ht="14.25">
      <c r="E156" s="417"/>
      <c r="F156" s="417"/>
      <c r="G156" s="417"/>
      <c r="H156" s="346"/>
      <c r="I156" s="422"/>
      <c r="J156" s="422"/>
      <c r="K156" s="422"/>
      <c r="L156" s="422"/>
      <c r="M156" s="422"/>
      <c r="N156" s="422"/>
      <c r="O156" s="422"/>
      <c r="P156" s="422"/>
      <c r="Q156" s="417"/>
      <c r="R156" s="417"/>
      <c r="S156" s="417"/>
      <c r="T156" s="346"/>
      <c r="U156" s="422"/>
      <c r="V156" s="422"/>
      <c r="W156" s="422"/>
      <c r="X156" s="422"/>
      <c r="Y156" s="422"/>
      <c r="Z156" s="422"/>
      <c r="AA156" s="422"/>
      <c r="AB156" s="227"/>
      <c r="AC156" s="369"/>
      <c r="AD156" s="369"/>
      <c r="AE156" s="369"/>
      <c r="AF156" s="369"/>
      <c r="AL156" s="417"/>
      <c r="AM156" s="417"/>
      <c r="AN156" s="417"/>
      <c r="AO156" s="417"/>
      <c r="AP156" s="346"/>
      <c r="AQ156" s="163"/>
      <c r="AR156" s="163"/>
      <c r="AS156" s="163"/>
      <c r="AT156" s="163"/>
      <c r="AU156" s="163"/>
      <c r="AV156" s="163"/>
      <c r="AW156" s="163"/>
      <c r="AX156" s="163"/>
      <c r="AY156" s="417"/>
      <c r="AZ156" s="417"/>
      <c r="BA156" s="417"/>
      <c r="BB156" s="346"/>
      <c r="BC156" s="423"/>
      <c r="BD156" s="423"/>
      <c r="BE156" s="423"/>
      <c r="BF156" s="423"/>
      <c r="BG156" s="423"/>
      <c r="BH156" s="423"/>
      <c r="BI156" s="423"/>
    </row>
    <row r="157" spans="5:61" ht="14.25">
      <c r="E157" s="19"/>
      <c r="F157" s="19"/>
      <c r="G157" s="19"/>
      <c r="H157" s="346"/>
      <c r="I157" s="422"/>
      <c r="J157" s="422"/>
      <c r="K157" s="422"/>
      <c r="L157" s="422"/>
      <c r="M157" s="422"/>
      <c r="N157" s="422"/>
      <c r="O157" s="422"/>
      <c r="P157" s="422"/>
      <c r="Q157" s="19"/>
      <c r="R157" s="19"/>
      <c r="S157" s="19"/>
      <c r="T157" s="346"/>
      <c r="U157" s="422"/>
      <c r="V157" s="422"/>
      <c r="W157" s="422"/>
      <c r="X157" s="422"/>
      <c r="Y157" s="422"/>
      <c r="Z157" s="422"/>
      <c r="AA157" s="422"/>
      <c r="AB157" s="227"/>
      <c r="AL157" s="19"/>
      <c r="AM157" s="19"/>
      <c r="AN157" s="19"/>
      <c r="AO157" s="19"/>
      <c r="AP157" s="346"/>
      <c r="AQ157" s="163"/>
      <c r="AR157" s="163"/>
      <c r="AS157" s="163"/>
      <c r="AT157" s="163"/>
      <c r="AU157" s="163"/>
      <c r="AV157" s="163"/>
      <c r="AW157" s="163"/>
      <c r="AX157" s="163"/>
      <c r="AY157" s="19"/>
      <c r="AZ157" s="19"/>
      <c r="BA157" s="19"/>
      <c r="BB157" s="346"/>
      <c r="BC157" s="423"/>
      <c r="BD157" s="423"/>
      <c r="BE157" s="423"/>
      <c r="BF157" s="423"/>
      <c r="BG157" s="423"/>
      <c r="BH157" s="423"/>
      <c r="BI157" s="423"/>
    </row>
    <row r="158" spans="5:61" ht="14.25">
      <c r="E158" s="19"/>
      <c r="F158" s="19"/>
      <c r="G158" s="19"/>
      <c r="H158" s="346"/>
      <c r="I158" s="422"/>
      <c r="J158" s="422"/>
      <c r="K158" s="422"/>
      <c r="L158" s="422"/>
      <c r="M158" s="422"/>
      <c r="N158" s="422"/>
      <c r="O158" s="422"/>
      <c r="P158" s="422"/>
      <c r="Q158" s="19"/>
      <c r="R158" s="19"/>
      <c r="S158" s="19"/>
      <c r="T158" s="346"/>
      <c r="U158" s="422"/>
      <c r="V158" s="422"/>
      <c r="W158" s="422"/>
      <c r="X158" s="422"/>
      <c r="Y158" s="422"/>
      <c r="Z158" s="422"/>
      <c r="AA158" s="422"/>
      <c r="AB158" s="227"/>
      <c r="AL158" s="19"/>
      <c r="AM158" s="19"/>
      <c r="AN158" s="19"/>
      <c r="AO158" s="19"/>
      <c r="AP158" s="346"/>
      <c r="AQ158" s="163"/>
      <c r="AR158" s="163"/>
      <c r="AS158" s="163"/>
      <c r="AT158" s="163"/>
      <c r="AU158" s="163"/>
      <c r="AV158" s="163"/>
      <c r="AW158" s="163"/>
      <c r="AX158" s="163"/>
      <c r="AY158" s="19"/>
      <c r="AZ158" s="19"/>
      <c r="BA158" s="19"/>
      <c r="BB158" s="346"/>
      <c r="BC158" s="423"/>
      <c r="BD158" s="423"/>
      <c r="BE158" s="423"/>
      <c r="BF158" s="423"/>
      <c r="BG158" s="423"/>
      <c r="BH158" s="423"/>
      <c r="BI158" s="423"/>
    </row>
    <row r="159" spans="5:61" ht="14.25">
      <c r="E159" s="19"/>
      <c r="F159" s="19"/>
      <c r="G159" s="19"/>
      <c r="H159" s="346"/>
      <c r="I159" s="422"/>
      <c r="J159" s="422"/>
      <c r="K159" s="422"/>
      <c r="L159" s="422"/>
      <c r="M159" s="422"/>
      <c r="N159" s="422"/>
      <c r="O159" s="422"/>
      <c r="P159" s="422"/>
      <c r="Q159" s="19"/>
      <c r="R159" s="19"/>
      <c r="S159" s="19"/>
      <c r="T159" s="346"/>
      <c r="U159" s="422"/>
      <c r="V159" s="422"/>
      <c r="W159" s="422"/>
      <c r="X159" s="422"/>
      <c r="Y159" s="422"/>
      <c r="Z159" s="422"/>
      <c r="AA159" s="422"/>
      <c r="AB159" s="227"/>
      <c r="AL159" s="19"/>
      <c r="AM159" s="19"/>
      <c r="AN159" s="19"/>
      <c r="AO159" s="19"/>
      <c r="AP159" s="346"/>
      <c r="AQ159" s="163"/>
      <c r="AR159" s="163"/>
      <c r="AS159" s="163"/>
      <c r="AT159" s="163"/>
      <c r="AU159" s="163"/>
      <c r="AV159" s="163"/>
      <c r="AW159" s="163"/>
      <c r="AX159" s="163"/>
      <c r="AY159" s="19"/>
      <c r="AZ159" s="19"/>
      <c r="BA159" s="19"/>
      <c r="BB159" s="346"/>
      <c r="BC159" s="423"/>
      <c r="BD159" s="423"/>
      <c r="BE159" s="423"/>
      <c r="BF159" s="423"/>
      <c r="BG159" s="423"/>
      <c r="BH159" s="423"/>
      <c r="BI159" s="423"/>
    </row>
    <row r="160" spans="5:61" ht="14.25">
      <c r="E160" s="163"/>
      <c r="F160" s="163"/>
      <c r="G160" s="163"/>
      <c r="H160" s="163"/>
      <c r="I160" s="423"/>
      <c r="J160" s="423"/>
      <c r="K160" s="423"/>
      <c r="L160" s="423"/>
      <c r="M160" s="423"/>
      <c r="N160" s="423"/>
      <c r="O160" s="423"/>
      <c r="P160" s="423"/>
      <c r="Q160" s="423"/>
      <c r="R160" s="423"/>
      <c r="S160" s="423"/>
      <c r="T160" s="82"/>
      <c r="U160" s="352"/>
      <c r="V160" s="352"/>
      <c r="W160" s="352"/>
      <c r="X160" s="352"/>
      <c r="Y160" s="352"/>
      <c r="Z160" s="352"/>
      <c r="AA160" s="352"/>
      <c r="AB160" s="236"/>
      <c r="AL160" s="163"/>
      <c r="AM160" s="163"/>
      <c r="AN160" s="163"/>
      <c r="AO160" s="163"/>
      <c r="AP160" s="346"/>
      <c r="AQ160" s="423"/>
      <c r="AR160" s="423"/>
      <c r="AS160" s="423"/>
      <c r="AT160" s="423"/>
      <c r="AU160" s="423"/>
      <c r="AV160" s="423"/>
      <c r="AW160" s="423"/>
      <c r="AX160" s="163"/>
      <c r="AY160" s="163"/>
      <c r="AZ160" s="163"/>
      <c r="BA160" s="163"/>
      <c r="BB160" s="346"/>
      <c r="BC160" s="352"/>
      <c r="BD160" s="352"/>
      <c r="BE160" s="352"/>
      <c r="BF160" s="352"/>
      <c r="BG160" s="352"/>
      <c r="BH160" s="352"/>
      <c r="BI160" s="352"/>
    </row>
    <row r="161" spans="5:61" ht="14.25">
      <c r="E161" s="163"/>
      <c r="F161" s="163"/>
      <c r="G161" s="163"/>
      <c r="H161" s="163"/>
      <c r="I161" s="163"/>
      <c r="J161" s="163"/>
      <c r="K161" s="163"/>
      <c r="L161" s="163"/>
      <c r="M161" s="163"/>
      <c r="N161" s="163"/>
      <c r="O161" s="163"/>
      <c r="P161" s="163"/>
      <c r="Q161" s="163"/>
      <c r="R161" s="163"/>
      <c r="S161" s="163"/>
      <c r="T161" s="346"/>
      <c r="U161" s="163"/>
      <c r="V161" s="163"/>
      <c r="W161" s="163"/>
      <c r="X161" s="163"/>
      <c r="Y161" s="352"/>
      <c r="Z161" s="163"/>
      <c r="AA161" s="352"/>
      <c r="AB161" s="375"/>
      <c r="AL161" s="163"/>
      <c r="AM161" s="163"/>
      <c r="AN161" s="163"/>
      <c r="AO161" s="163"/>
      <c r="AP161" s="433"/>
      <c r="AQ161" s="434"/>
      <c r="AR161" s="434"/>
      <c r="AS161" s="434"/>
      <c r="AT161" s="434"/>
      <c r="AU161" s="434"/>
      <c r="AV161" s="434"/>
      <c r="AW161" s="434"/>
      <c r="AX161" s="163"/>
      <c r="AY161" s="163"/>
      <c r="AZ161" s="163"/>
      <c r="BA161" s="163"/>
      <c r="BB161" s="346"/>
      <c r="BC161" s="432"/>
      <c r="BD161" s="432"/>
      <c r="BE161" s="432"/>
      <c r="BF161" s="432"/>
      <c r="BG161" s="432"/>
      <c r="BH161" s="432"/>
      <c r="BI161" s="432"/>
    </row>
    <row r="162" spans="5:61" ht="14.25">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L162" s="163"/>
      <c r="AM162" s="163"/>
      <c r="AN162" s="163"/>
      <c r="AO162" s="163"/>
      <c r="AP162" s="163"/>
      <c r="AQ162" s="163"/>
      <c r="AR162" s="163"/>
      <c r="AS162" s="163"/>
      <c r="AT162" s="163"/>
      <c r="AU162" s="163"/>
      <c r="AV162" s="163"/>
      <c r="AW162" s="163"/>
      <c r="AX162" s="163"/>
      <c r="AY162" s="163"/>
      <c r="AZ162" s="163"/>
      <c r="BA162" s="163"/>
      <c r="BB162" s="346"/>
      <c r="BC162" s="432"/>
      <c r="BD162" s="432"/>
      <c r="BE162" s="432"/>
      <c r="BF162" s="432"/>
      <c r="BG162" s="432"/>
      <c r="BH162" s="432"/>
      <c r="BI162" s="432"/>
    </row>
    <row r="163" spans="5:61" ht="18">
      <c r="E163" s="221" t="s">
        <v>171</v>
      </c>
      <c r="I163" s="209"/>
      <c r="J163" s="209"/>
      <c r="K163" s="218"/>
      <c r="L163" s="209"/>
      <c r="N163" s="209"/>
      <c r="BC163" s="399"/>
      <c r="BD163" s="399"/>
      <c r="BE163" s="399"/>
      <c r="BF163" s="399"/>
      <c r="BG163" s="399"/>
      <c r="BH163" s="399"/>
      <c r="BI163" s="399"/>
    </row>
    <row r="164" spans="5:61" ht="28.5">
      <c r="E164" s="260" t="s">
        <v>158</v>
      </c>
      <c r="F164" s="261" t="s">
        <v>80</v>
      </c>
      <c r="G164" s="261" t="s">
        <v>371</v>
      </c>
      <c r="H164" s="261" t="s">
        <v>313</v>
      </c>
      <c r="I164" s="257" t="s">
        <v>82</v>
      </c>
      <c r="J164" s="257" t="s">
        <v>141</v>
      </c>
      <c r="K164" s="257" t="s">
        <v>139</v>
      </c>
      <c r="L164" s="257" t="s">
        <v>58</v>
      </c>
      <c r="M164" s="305" t="s">
        <v>250</v>
      </c>
      <c r="N164" s="262" t="s">
        <v>320</v>
      </c>
      <c r="O164" s="305" t="s">
        <v>250</v>
      </c>
      <c r="P164" s="90"/>
      <c r="Q164" s="90"/>
      <c r="R164" s="90"/>
      <c r="S164" s="90"/>
      <c r="T164" s="90"/>
      <c r="U164" s="90"/>
      <c r="V164" s="90"/>
      <c r="W164" s="90"/>
      <c r="X164" s="90"/>
      <c r="Y164" s="90"/>
      <c r="Z164" s="90"/>
      <c r="AA164" s="90"/>
      <c r="AB164" s="90"/>
      <c r="BC164" s="399"/>
      <c r="BD164" s="399"/>
      <c r="BE164" s="399"/>
      <c r="BF164" s="399"/>
      <c r="BG164" s="399"/>
      <c r="BH164" s="399"/>
      <c r="BI164" s="399"/>
    </row>
    <row r="165" spans="5:28" ht="14.25">
      <c r="E165" s="263"/>
      <c r="F165" s="264"/>
      <c r="G165" s="264"/>
      <c r="H165" s="264"/>
      <c r="I165" s="194"/>
      <c r="J165" s="194"/>
      <c r="K165" s="194"/>
      <c r="L165" s="194"/>
      <c r="M165" s="194"/>
      <c r="N165" s="307"/>
      <c r="O165" s="195"/>
      <c r="P165" s="171"/>
      <c r="Q165" s="171"/>
      <c r="R165" s="171"/>
      <c r="S165" s="171"/>
      <c r="T165" s="171"/>
      <c r="U165" s="171"/>
      <c r="V165" s="171"/>
      <c r="W165" s="171"/>
      <c r="X165" s="171"/>
      <c r="Y165" s="171"/>
      <c r="Z165" s="171"/>
      <c r="AA165" s="171"/>
      <c r="AB165" s="171"/>
    </row>
    <row r="166" spans="5:28" ht="14.25">
      <c r="E166" s="266">
        <v>1</v>
      </c>
      <c r="F166" s="259" t="s">
        <v>315</v>
      </c>
      <c r="G166" s="259" t="s">
        <v>314</v>
      </c>
      <c r="H166" s="267" t="s">
        <v>154</v>
      </c>
      <c r="I166" s="366">
        <f>AO5*$I68</f>
        <v>0</v>
      </c>
      <c r="J166" s="366">
        <f aca="true" t="shared" si="58" ref="J166:O166">AP5*$I68</f>
        <v>0</v>
      </c>
      <c r="K166" s="366">
        <f t="shared" si="58"/>
        <v>0</v>
      </c>
      <c r="L166" s="366">
        <f t="shared" si="58"/>
        <v>172480</v>
      </c>
      <c r="M166" s="366">
        <f t="shared" si="58"/>
        <v>0</v>
      </c>
      <c r="N166" s="477">
        <f t="shared" si="58"/>
        <v>172480</v>
      </c>
      <c r="O166" s="359">
        <f t="shared" si="58"/>
        <v>0</v>
      </c>
      <c r="P166" s="366"/>
      <c r="Q166" s="366"/>
      <c r="R166" s="366"/>
      <c r="S166" s="366"/>
      <c r="T166" s="366"/>
      <c r="U166" s="366"/>
      <c r="V166" s="366"/>
      <c r="W166" s="366"/>
      <c r="X166" s="366"/>
      <c r="Y166" s="366"/>
      <c r="Z166" s="366"/>
      <c r="AA166" s="366"/>
      <c r="AB166" s="366"/>
    </row>
    <row r="167" spans="5:28" ht="28.5">
      <c r="E167" s="266"/>
      <c r="F167" s="259"/>
      <c r="G167" s="259"/>
      <c r="H167" s="267" t="s">
        <v>155</v>
      </c>
      <c r="I167" s="366"/>
      <c r="J167" s="366"/>
      <c r="K167" s="366"/>
      <c r="L167" s="366"/>
      <c r="M167" s="366"/>
      <c r="N167" s="477"/>
      <c r="O167" s="359"/>
      <c r="P167" s="366"/>
      <c r="Q167" s="366"/>
      <c r="R167" s="366"/>
      <c r="S167" s="366"/>
      <c r="T167" s="366"/>
      <c r="U167" s="366"/>
      <c r="V167" s="366"/>
      <c r="W167" s="366"/>
      <c r="X167" s="366"/>
      <c r="Y167" s="366"/>
      <c r="Z167" s="366"/>
      <c r="AA167" s="366"/>
      <c r="AB167" s="366"/>
    </row>
    <row r="168" spans="5:28" ht="28.5">
      <c r="E168" s="266"/>
      <c r="F168" s="259"/>
      <c r="G168" s="259"/>
      <c r="H168" s="267" t="s">
        <v>156</v>
      </c>
      <c r="I168" s="366"/>
      <c r="J168" s="366"/>
      <c r="K168" s="366"/>
      <c r="L168" s="366"/>
      <c r="M168" s="366"/>
      <c r="N168" s="477"/>
      <c r="O168" s="359"/>
      <c r="P168" s="366"/>
      <c r="Q168" s="366"/>
      <c r="R168" s="366"/>
      <c r="S168" s="366"/>
      <c r="T168" s="366"/>
      <c r="U168" s="366"/>
      <c r="V168" s="366"/>
      <c r="W168" s="366"/>
      <c r="X168" s="366"/>
      <c r="Y168" s="366"/>
      <c r="Z168" s="366"/>
      <c r="AA168" s="366"/>
      <c r="AB168" s="366"/>
    </row>
    <row r="169" spans="5:28" ht="42.75">
      <c r="E169" s="266"/>
      <c r="F169" s="259"/>
      <c r="G169" s="259"/>
      <c r="H169" s="267" t="s">
        <v>238</v>
      </c>
      <c r="I169" s="366"/>
      <c r="J169" s="366"/>
      <c r="K169" s="366"/>
      <c r="L169" s="366"/>
      <c r="M169" s="366"/>
      <c r="N169" s="477"/>
      <c r="O169" s="359"/>
      <c r="P169" s="366"/>
      <c r="Q169" s="366"/>
      <c r="R169" s="366"/>
      <c r="S169" s="366"/>
      <c r="T169" s="366"/>
      <c r="U169" s="366"/>
      <c r="V169" s="366"/>
      <c r="W169" s="366"/>
      <c r="X169" s="366"/>
      <c r="Y169" s="366"/>
      <c r="Z169" s="366"/>
      <c r="AA169" s="366"/>
      <c r="AB169" s="366"/>
    </row>
    <row r="170" spans="5:28" ht="14.25">
      <c r="E170" s="266"/>
      <c r="F170" s="259"/>
      <c r="G170" s="259"/>
      <c r="H170" s="267"/>
      <c r="I170" s="366"/>
      <c r="J170" s="366"/>
      <c r="K170" s="366"/>
      <c r="L170" s="366"/>
      <c r="M170" s="366"/>
      <c r="N170" s="477"/>
      <c r="O170" s="359"/>
      <c r="P170" s="366"/>
      <c r="Q170" s="366"/>
      <c r="R170" s="366"/>
      <c r="S170" s="366"/>
      <c r="T170" s="366"/>
      <c r="U170" s="366"/>
      <c r="V170" s="366"/>
      <c r="W170" s="366"/>
      <c r="X170" s="366"/>
      <c r="Y170" s="366"/>
      <c r="Z170" s="366"/>
      <c r="AA170" s="366"/>
      <c r="AB170" s="366"/>
    </row>
    <row r="171" spans="5:28" ht="14.25">
      <c r="E171" s="266">
        <v>2</v>
      </c>
      <c r="F171" s="259" t="s">
        <v>239</v>
      </c>
      <c r="G171" s="259" t="s">
        <v>240</v>
      </c>
      <c r="H171" s="267" t="s">
        <v>163</v>
      </c>
      <c r="I171" s="366">
        <f>$I73*AO13</f>
        <v>0</v>
      </c>
      <c r="J171" s="366">
        <f aca="true" t="shared" si="59" ref="J171:O171">$I73*AP13</f>
        <v>0</v>
      </c>
      <c r="K171" s="366">
        <f t="shared" si="59"/>
        <v>0</v>
      </c>
      <c r="L171" s="366">
        <f t="shared" si="59"/>
        <v>65670</v>
      </c>
      <c r="M171" s="366">
        <f t="shared" si="59"/>
        <v>0</v>
      </c>
      <c r="N171" s="477">
        <f t="shared" si="59"/>
        <v>65670</v>
      </c>
      <c r="O171" s="359">
        <f t="shared" si="59"/>
        <v>0</v>
      </c>
      <c r="P171" s="366"/>
      <c r="Q171" s="366"/>
      <c r="R171" s="366"/>
      <c r="S171" s="366"/>
      <c r="T171" s="366"/>
      <c r="U171" s="366"/>
      <c r="V171" s="366"/>
      <c r="W171" s="366"/>
      <c r="X171" s="366"/>
      <c r="Y171" s="366"/>
      <c r="Z171" s="366"/>
      <c r="AA171" s="366"/>
      <c r="AB171" s="366"/>
    </row>
    <row r="172" spans="5:28" ht="42.75">
      <c r="E172" s="266">
        <v>3</v>
      </c>
      <c r="F172" s="259"/>
      <c r="G172" s="259" t="s">
        <v>164</v>
      </c>
      <c r="H172" s="267" t="s">
        <v>165</v>
      </c>
      <c r="I172" s="366">
        <f>$I74*AO14</f>
        <v>0</v>
      </c>
      <c r="J172" s="366">
        <f aca="true" t="shared" si="60" ref="J172:O172">$I74*AP14</f>
        <v>0</v>
      </c>
      <c r="K172" s="366">
        <f t="shared" si="60"/>
        <v>0</v>
      </c>
      <c r="L172" s="366">
        <f t="shared" si="60"/>
        <v>20895</v>
      </c>
      <c r="M172" s="366">
        <f t="shared" si="60"/>
        <v>0</v>
      </c>
      <c r="N172" s="477">
        <f t="shared" si="60"/>
        <v>20895</v>
      </c>
      <c r="O172" s="359">
        <f t="shared" si="60"/>
        <v>0</v>
      </c>
      <c r="P172" s="366"/>
      <c r="Q172" s="366"/>
      <c r="R172" s="366"/>
      <c r="S172" s="366"/>
      <c r="T172" s="366"/>
      <c r="U172" s="366"/>
      <c r="V172" s="366"/>
      <c r="W172" s="366"/>
      <c r="X172" s="366"/>
      <c r="Y172" s="366"/>
      <c r="Z172" s="366"/>
      <c r="AA172" s="366"/>
      <c r="AB172" s="366"/>
    </row>
    <row r="173" spans="5:28" ht="28.5">
      <c r="E173" s="266"/>
      <c r="F173" s="259"/>
      <c r="G173" s="259"/>
      <c r="H173" s="267" t="s">
        <v>166</v>
      </c>
      <c r="I173" s="366"/>
      <c r="J173" s="366"/>
      <c r="K173" s="366"/>
      <c r="L173" s="366"/>
      <c r="M173" s="366"/>
      <c r="N173" s="477"/>
      <c r="O173" s="359"/>
      <c r="P173" s="366"/>
      <c r="Q173" s="366"/>
      <c r="R173" s="366"/>
      <c r="S173" s="366"/>
      <c r="T173" s="366"/>
      <c r="U173" s="366"/>
      <c r="V173" s="366"/>
      <c r="W173" s="366"/>
      <c r="X173" s="366"/>
      <c r="Y173" s="366"/>
      <c r="Z173" s="366"/>
      <c r="AA173" s="366"/>
      <c r="AB173" s="366"/>
    </row>
    <row r="174" spans="5:28" ht="14.25">
      <c r="E174" s="266"/>
      <c r="F174" s="259"/>
      <c r="G174" s="259"/>
      <c r="H174" s="267" t="s">
        <v>167</v>
      </c>
      <c r="I174" s="366"/>
      <c r="J174" s="366"/>
      <c r="K174" s="366"/>
      <c r="L174" s="366"/>
      <c r="M174" s="366"/>
      <c r="N174" s="477"/>
      <c r="O174" s="359"/>
      <c r="P174" s="366"/>
      <c r="Q174" s="366"/>
      <c r="R174" s="366"/>
      <c r="S174" s="366"/>
      <c r="T174" s="366"/>
      <c r="U174" s="366"/>
      <c r="V174" s="366"/>
      <c r="W174" s="366"/>
      <c r="X174" s="366"/>
      <c r="Y174" s="366"/>
      <c r="Z174" s="366"/>
      <c r="AA174" s="366"/>
      <c r="AB174" s="366"/>
    </row>
    <row r="175" spans="5:28" ht="14.25">
      <c r="E175" s="266"/>
      <c r="F175" s="259"/>
      <c r="G175" s="259"/>
      <c r="H175" s="267" t="s">
        <v>168</v>
      </c>
      <c r="I175" s="366"/>
      <c r="J175" s="366"/>
      <c r="K175" s="366"/>
      <c r="L175" s="366"/>
      <c r="M175" s="366"/>
      <c r="N175" s="477"/>
      <c r="O175" s="359"/>
      <c r="P175" s="366"/>
      <c r="Q175" s="366"/>
      <c r="R175" s="366"/>
      <c r="S175" s="366"/>
      <c r="T175" s="366"/>
      <c r="U175" s="366"/>
      <c r="V175" s="366"/>
      <c r="W175" s="366"/>
      <c r="X175" s="366"/>
      <c r="Y175" s="366"/>
      <c r="Z175" s="366"/>
      <c r="AA175" s="366"/>
      <c r="AB175" s="366"/>
    </row>
    <row r="176" spans="5:28" ht="14.25">
      <c r="E176" s="266">
        <v>4</v>
      </c>
      <c r="F176" s="259"/>
      <c r="G176" s="259" t="s">
        <v>241</v>
      </c>
      <c r="H176" s="267" t="s">
        <v>242</v>
      </c>
      <c r="I176" s="366">
        <f aca="true" t="shared" si="61" ref="I176:O176">$I78*AO18</f>
        <v>0</v>
      </c>
      <c r="J176" s="366">
        <f t="shared" si="61"/>
        <v>0</v>
      </c>
      <c r="K176" s="366">
        <f t="shared" si="61"/>
        <v>0</v>
      </c>
      <c r="L176" s="366">
        <f t="shared" si="61"/>
        <v>56715</v>
      </c>
      <c r="M176" s="366">
        <f t="shared" si="61"/>
        <v>0</v>
      </c>
      <c r="N176" s="477">
        <f t="shared" si="61"/>
        <v>56715</v>
      </c>
      <c r="O176" s="359">
        <f t="shared" si="61"/>
        <v>0</v>
      </c>
      <c r="P176" s="366"/>
      <c r="Q176" s="366"/>
      <c r="R176" s="366"/>
      <c r="S176" s="366"/>
      <c r="T176" s="366"/>
      <c r="U176" s="366"/>
      <c r="V176" s="366"/>
      <c r="W176" s="366"/>
      <c r="X176" s="366"/>
      <c r="Y176" s="366"/>
      <c r="Z176" s="366"/>
      <c r="AA176" s="366"/>
      <c r="AB176" s="366"/>
    </row>
    <row r="177" spans="5:28" ht="14.25">
      <c r="E177" s="266"/>
      <c r="F177" s="259"/>
      <c r="G177" s="259"/>
      <c r="H177" s="267"/>
      <c r="I177" s="366"/>
      <c r="J177" s="366"/>
      <c r="K177" s="366"/>
      <c r="L177" s="366"/>
      <c r="M177" s="366"/>
      <c r="N177" s="477"/>
      <c r="O177" s="359"/>
      <c r="P177" s="366"/>
      <c r="Q177" s="366"/>
      <c r="R177" s="366"/>
      <c r="S177" s="366"/>
      <c r="T177" s="366"/>
      <c r="U177" s="366"/>
      <c r="V177" s="366"/>
      <c r="W177" s="366"/>
      <c r="X177" s="366"/>
      <c r="Y177" s="366"/>
      <c r="Z177" s="366"/>
      <c r="AA177" s="366"/>
      <c r="AB177" s="366"/>
    </row>
    <row r="178" spans="5:28" ht="14.25">
      <c r="E178" s="266">
        <v>5</v>
      </c>
      <c r="F178" s="259" t="s">
        <v>198</v>
      </c>
      <c r="G178" s="259" t="s">
        <v>159</v>
      </c>
      <c r="H178" s="267" t="s">
        <v>160</v>
      </c>
      <c r="I178" s="366">
        <f>AO23*$I80</f>
        <v>0</v>
      </c>
      <c r="J178" s="366">
        <f aca="true" t="shared" si="62" ref="J178:O178">AP23*$I80</f>
        <v>0</v>
      </c>
      <c r="K178" s="366">
        <f t="shared" si="62"/>
        <v>0</v>
      </c>
      <c r="L178" s="366">
        <f t="shared" si="62"/>
        <v>89600</v>
      </c>
      <c r="M178" s="366">
        <f t="shared" si="62"/>
        <v>0</v>
      </c>
      <c r="N178" s="477">
        <f t="shared" si="62"/>
        <v>89600</v>
      </c>
      <c r="O178" s="359">
        <f t="shared" si="62"/>
        <v>0</v>
      </c>
      <c r="P178" s="366"/>
      <c r="Q178" s="366"/>
      <c r="R178" s="366"/>
      <c r="S178" s="366"/>
      <c r="T178" s="366"/>
      <c r="U178" s="366"/>
      <c r="V178" s="366"/>
      <c r="W178" s="366"/>
      <c r="X178" s="366"/>
      <c r="Y178" s="366"/>
      <c r="Z178" s="366"/>
      <c r="AA178" s="366"/>
      <c r="AB178" s="366"/>
    </row>
    <row r="179" spans="5:28" ht="14.25">
      <c r="E179" s="266"/>
      <c r="F179" s="259"/>
      <c r="G179" s="259"/>
      <c r="H179" s="267" t="s">
        <v>161</v>
      </c>
      <c r="I179" s="366">
        <f>AO24*$I81</f>
        <v>0</v>
      </c>
      <c r="J179" s="366">
        <f aca="true" t="shared" si="63" ref="J179:O180">AP24*$I81</f>
        <v>0</v>
      </c>
      <c r="K179" s="366">
        <f t="shared" si="63"/>
        <v>0</v>
      </c>
      <c r="L179" s="366">
        <f t="shared" si="63"/>
        <v>67200</v>
      </c>
      <c r="M179" s="366">
        <f t="shared" si="63"/>
        <v>0</v>
      </c>
      <c r="N179" s="477">
        <f t="shared" si="63"/>
        <v>67200</v>
      </c>
      <c r="O179" s="359">
        <f t="shared" si="63"/>
        <v>0</v>
      </c>
      <c r="P179" s="366"/>
      <c r="Q179" s="366"/>
      <c r="R179" s="366"/>
      <c r="S179" s="366"/>
      <c r="T179" s="366"/>
      <c r="U179" s="366"/>
      <c r="V179" s="366"/>
      <c r="W179" s="366"/>
      <c r="X179" s="366"/>
      <c r="Y179" s="366"/>
      <c r="Z179" s="366"/>
      <c r="AA179" s="366"/>
      <c r="AB179" s="366"/>
    </row>
    <row r="180" spans="5:28" ht="42.75">
      <c r="E180" s="266">
        <v>6</v>
      </c>
      <c r="F180" s="259"/>
      <c r="G180" s="259" t="s">
        <v>162</v>
      </c>
      <c r="H180" s="267" t="s">
        <v>266</v>
      </c>
      <c r="I180" s="366">
        <f>AO25*$I82</f>
        <v>0</v>
      </c>
      <c r="J180" s="366">
        <f t="shared" si="63"/>
        <v>0</v>
      </c>
      <c r="K180" s="366">
        <f t="shared" si="63"/>
        <v>0</v>
      </c>
      <c r="L180" s="366">
        <f t="shared" si="63"/>
        <v>33600</v>
      </c>
      <c r="M180" s="366">
        <f t="shared" si="63"/>
        <v>0</v>
      </c>
      <c r="N180" s="477">
        <f t="shared" si="63"/>
        <v>33600</v>
      </c>
      <c r="O180" s="359">
        <f t="shared" si="63"/>
        <v>0</v>
      </c>
      <c r="P180" s="366"/>
      <c r="Q180" s="366"/>
      <c r="R180" s="366"/>
      <c r="S180" s="366"/>
      <c r="T180" s="366"/>
      <c r="U180" s="366"/>
      <c r="V180" s="366"/>
      <c r="W180" s="366"/>
      <c r="X180" s="366"/>
      <c r="Y180" s="366"/>
      <c r="Z180" s="366"/>
      <c r="AA180" s="366"/>
      <c r="AB180" s="366"/>
    </row>
    <row r="181" spans="5:28" ht="28.5">
      <c r="E181" s="266"/>
      <c r="F181" s="259"/>
      <c r="G181" s="259"/>
      <c r="H181" s="267" t="s">
        <v>267</v>
      </c>
      <c r="I181" s="366"/>
      <c r="J181" s="366"/>
      <c r="K181" s="366"/>
      <c r="L181" s="366"/>
      <c r="M181" s="366"/>
      <c r="N181" s="477"/>
      <c r="O181" s="359"/>
      <c r="P181" s="366"/>
      <c r="Q181" s="366"/>
      <c r="R181" s="366"/>
      <c r="S181" s="366"/>
      <c r="T181" s="366"/>
      <c r="U181" s="366"/>
      <c r="V181" s="366"/>
      <c r="W181" s="366"/>
      <c r="X181" s="366"/>
      <c r="Y181" s="366"/>
      <c r="Z181" s="366"/>
      <c r="AA181" s="366"/>
      <c r="AB181" s="366"/>
    </row>
    <row r="182" spans="5:28" ht="14.25">
      <c r="E182" s="266">
        <v>7</v>
      </c>
      <c r="F182" s="259"/>
      <c r="G182" s="259" t="s">
        <v>268</v>
      </c>
      <c r="H182" s="267" t="s">
        <v>269</v>
      </c>
      <c r="I182" s="366">
        <f aca="true" t="shared" si="64" ref="I182:O182">AO27*$I84</f>
        <v>0</v>
      </c>
      <c r="J182" s="366">
        <f t="shared" si="64"/>
        <v>0</v>
      </c>
      <c r="K182" s="366">
        <f t="shared" si="64"/>
        <v>0</v>
      </c>
      <c r="L182" s="366">
        <f t="shared" si="64"/>
        <v>50400</v>
      </c>
      <c r="M182" s="366">
        <f t="shared" si="64"/>
        <v>0</v>
      </c>
      <c r="N182" s="477">
        <f t="shared" si="64"/>
        <v>50400</v>
      </c>
      <c r="O182" s="359">
        <f t="shared" si="64"/>
        <v>0</v>
      </c>
      <c r="P182" s="366"/>
      <c r="Q182" s="366"/>
      <c r="R182" s="366"/>
      <c r="S182" s="366"/>
      <c r="T182" s="366"/>
      <c r="U182" s="366"/>
      <c r="V182" s="366"/>
      <c r="W182" s="366"/>
      <c r="X182" s="366"/>
      <c r="Y182" s="366"/>
      <c r="Z182" s="366"/>
      <c r="AA182" s="366"/>
      <c r="AB182" s="366"/>
    </row>
    <row r="183" spans="5:28" ht="14.25">
      <c r="E183" s="266"/>
      <c r="F183" s="259"/>
      <c r="G183" s="259"/>
      <c r="H183" s="267"/>
      <c r="I183" s="366"/>
      <c r="J183" s="366"/>
      <c r="K183" s="366"/>
      <c r="L183" s="366"/>
      <c r="M183" s="366"/>
      <c r="N183" s="477"/>
      <c r="O183" s="359"/>
      <c r="P183" s="366"/>
      <c r="Q183" s="366"/>
      <c r="R183" s="366"/>
      <c r="S183" s="366"/>
      <c r="T183" s="366"/>
      <c r="U183" s="366"/>
      <c r="V183" s="366"/>
      <c r="W183" s="366"/>
      <c r="X183" s="366"/>
      <c r="Y183" s="366"/>
      <c r="Z183" s="366"/>
      <c r="AA183" s="366"/>
      <c r="AB183" s="366"/>
    </row>
    <row r="184" spans="5:28" ht="28.5">
      <c r="E184" s="266">
        <v>8</v>
      </c>
      <c r="F184" s="259" t="s">
        <v>114</v>
      </c>
      <c r="G184" s="259" t="s">
        <v>270</v>
      </c>
      <c r="H184" s="267" t="s">
        <v>271</v>
      </c>
      <c r="I184" s="366">
        <f>AO31*$I86</f>
        <v>0</v>
      </c>
      <c r="J184" s="366">
        <f aca="true" t="shared" si="65" ref="J184:O184">AP31*$I86</f>
        <v>0</v>
      </c>
      <c r="K184" s="366">
        <f t="shared" si="65"/>
        <v>0</v>
      </c>
      <c r="L184" s="366">
        <f t="shared" si="65"/>
        <v>14875</v>
      </c>
      <c r="M184" s="366">
        <f t="shared" si="65"/>
        <v>0</v>
      </c>
      <c r="N184" s="477">
        <f t="shared" si="65"/>
        <v>14875</v>
      </c>
      <c r="O184" s="359">
        <f t="shared" si="65"/>
        <v>0</v>
      </c>
      <c r="P184" s="366"/>
      <c r="Q184" s="366"/>
      <c r="R184" s="366"/>
      <c r="S184" s="366"/>
      <c r="T184" s="366"/>
      <c r="U184" s="366"/>
      <c r="V184" s="366"/>
      <c r="W184" s="366"/>
      <c r="X184" s="366"/>
      <c r="Y184" s="366"/>
      <c r="Z184" s="366"/>
      <c r="AA184" s="366"/>
      <c r="AB184" s="366"/>
    </row>
    <row r="185" spans="5:28" ht="14.25">
      <c r="E185" s="266"/>
      <c r="F185" s="259"/>
      <c r="G185" s="259"/>
      <c r="H185" s="267" t="s">
        <v>272</v>
      </c>
      <c r="I185" s="366">
        <f>AO32*$I87</f>
        <v>0</v>
      </c>
      <c r="J185" s="366">
        <f aca="true" t="shared" si="66" ref="J185:J194">AP32*$I87</f>
        <v>0</v>
      </c>
      <c r="K185" s="366">
        <f aca="true" t="shared" si="67" ref="K185:K194">AQ32*$I87</f>
        <v>0</v>
      </c>
      <c r="L185" s="366">
        <f aca="true" t="shared" si="68" ref="L185:L194">AR32*$I87</f>
        <v>0</v>
      </c>
      <c r="M185" s="366">
        <f aca="true" t="shared" si="69" ref="M185:M194">AS32*$I87</f>
        <v>0</v>
      </c>
      <c r="N185" s="477">
        <f aca="true" t="shared" si="70" ref="N185:N194">AT32*$I87</f>
        <v>0</v>
      </c>
      <c r="O185" s="359">
        <f aca="true" t="shared" si="71" ref="O185:O194">AU32*$I87</f>
        <v>0</v>
      </c>
      <c r="P185" s="366"/>
      <c r="Q185" s="366"/>
      <c r="R185" s="366"/>
      <c r="S185" s="366"/>
      <c r="T185" s="366"/>
      <c r="U185" s="366"/>
      <c r="V185" s="366"/>
      <c r="W185" s="366"/>
      <c r="X185" s="366"/>
      <c r="Y185" s="366"/>
      <c r="Z185" s="366"/>
      <c r="AA185" s="366"/>
      <c r="AB185" s="366"/>
    </row>
    <row r="186" spans="5:28" ht="28.5">
      <c r="E186" s="266">
        <v>9</v>
      </c>
      <c r="F186" s="259"/>
      <c r="G186" s="259" t="s">
        <v>276</v>
      </c>
      <c r="H186" s="267" t="s">
        <v>293</v>
      </c>
      <c r="I186" s="366">
        <f>AO33*$I88</f>
        <v>0</v>
      </c>
      <c r="J186" s="366">
        <f t="shared" si="66"/>
        <v>0</v>
      </c>
      <c r="K186" s="366">
        <f t="shared" si="67"/>
        <v>0</v>
      </c>
      <c r="L186" s="366">
        <f t="shared" si="68"/>
        <v>16200</v>
      </c>
      <c r="M186" s="366">
        <f t="shared" si="69"/>
        <v>0</v>
      </c>
      <c r="N186" s="477">
        <f t="shared" si="70"/>
        <v>16200</v>
      </c>
      <c r="O186" s="359">
        <f t="shared" si="71"/>
        <v>0</v>
      </c>
      <c r="P186" s="366"/>
      <c r="Q186" s="366"/>
      <c r="R186" s="366"/>
      <c r="S186" s="366"/>
      <c r="T186" s="366"/>
      <c r="U186" s="366"/>
      <c r="V186" s="366"/>
      <c r="W186" s="366"/>
      <c r="X186" s="366"/>
      <c r="Y186" s="366"/>
      <c r="Z186" s="366"/>
      <c r="AA186" s="366"/>
      <c r="AB186" s="366"/>
    </row>
    <row r="187" spans="5:28" ht="28.5">
      <c r="E187" s="266"/>
      <c r="F187" s="259"/>
      <c r="G187" s="259"/>
      <c r="H187" s="267" t="s">
        <v>294</v>
      </c>
      <c r="I187" s="366"/>
      <c r="J187" s="366"/>
      <c r="K187" s="366"/>
      <c r="L187" s="366"/>
      <c r="M187" s="366"/>
      <c r="N187" s="477"/>
      <c r="O187" s="359"/>
      <c r="P187" s="366"/>
      <c r="Q187" s="366"/>
      <c r="R187" s="366"/>
      <c r="S187" s="366"/>
      <c r="T187" s="366"/>
      <c r="U187" s="366"/>
      <c r="V187" s="366"/>
      <c r="W187" s="366"/>
      <c r="X187" s="366"/>
      <c r="Y187" s="366"/>
      <c r="Z187" s="366"/>
      <c r="AA187" s="366"/>
      <c r="AB187" s="366"/>
    </row>
    <row r="188" spans="5:28" ht="28.5">
      <c r="E188" s="266"/>
      <c r="F188" s="259"/>
      <c r="G188" s="259"/>
      <c r="H188" s="267" t="s">
        <v>295</v>
      </c>
      <c r="I188" s="366"/>
      <c r="J188" s="366"/>
      <c r="K188" s="366"/>
      <c r="L188" s="366"/>
      <c r="M188" s="366"/>
      <c r="N188" s="477"/>
      <c r="O188" s="359"/>
      <c r="P188" s="366"/>
      <c r="Q188" s="366"/>
      <c r="R188" s="366"/>
      <c r="S188" s="366"/>
      <c r="T188" s="366"/>
      <c r="U188" s="366"/>
      <c r="V188" s="366"/>
      <c r="W188" s="366"/>
      <c r="X188" s="366"/>
      <c r="Y188" s="366"/>
      <c r="Z188" s="366"/>
      <c r="AA188" s="366"/>
      <c r="AB188" s="366"/>
    </row>
    <row r="189" spans="5:28" ht="28.5">
      <c r="E189" s="266">
        <v>10</v>
      </c>
      <c r="F189" s="259"/>
      <c r="G189" s="259" t="s">
        <v>296</v>
      </c>
      <c r="H189" s="267" t="s">
        <v>300</v>
      </c>
      <c r="I189" s="366">
        <f>AO36*$I91</f>
        <v>0</v>
      </c>
      <c r="J189" s="366">
        <f t="shared" si="66"/>
        <v>0</v>
      </c>
      <c r="K189" s="366">
        <f t="shared" si="67"/>
        <v>0</v>
      </c>
      <c r="L189" s="366">
        <f t="shared" si="68"/>
        <v>14850</v>
      </c>
      <c r="M189" s="366">
        <f t="shared" si="69"/>
        <v>0</v>
      </c>
      <c r="N189" s="477">
        <f t="shared" si="70"/>
        <v>14850</v>
      </c>
      <c r="O189" s="359">
        <f t="shared" si="71"/>
        <v>0</v>
      </c>
      <c r="P189" s="366"/>
      <c r="Q189" s="366"/>
      <c r="R189" s="366"/>
      <c r="S189" s="366"/>
      <c r="T189" s="366"/>
      <c r="U189" s="366"/>
      <c r="V189" s="366"/>
      <c r="W189" s="366"/>
      <c r="X189" s="366"/>
      <c r="Y189" s="366"/>
      <c r="Z189" s="366"/>
      <c r="AA189" s="366"/>
      <c r="AB189" s="366"/>
    </row>
    <row r="190" spans="5:28" ht="28.5">
      <c r="E190" s="266"/>
      <c r="F190" s="259"/>
      <c r="G190" s="259"/>
      <c r="H190" s="267" t="s">
        <v>301</v>
      </c>
      <c r="I190" s="366"/>
      <c r="J190" s="366"/>
      <c r="K190" s="366"/>
      <c r="L190" s="366"/>
      <c r="M190" s="366"/>
      <c r="N190" s="477"/>
      <c r="O190" s="359"/>
      <c r="P190" s="366"/>
      <c r="Q190" s="366"/>
      <c r="R190" s="366"/>
      <c r="S190" s="366"/>
      <c r="T190" s="366"/>
      <c r="U190" s="366"/>
      <c r="V190" s="366"/>
      <c r="W190" s="366"/>
      <c r="X190" s="366"/>
      <c r="Y190" s="366"/>
      <c r="Z190" s="366"/>
      <c r="AA190" s="366"/>
      <c r="AB190" s="366"/>
    </row>
    <row r="191" spans="5:28" ht="28.5">
      <c r="E191" s="266">
        <v>11</v>
      </c>
      <c r="F191" s="259"/>
      <c r="G191" s="259" t="s">
        <v>302</v>
      </c>
      <c r="H191" s="267" t="s">
        <v>260</v>
      </c>
      <c r="I191" s="366">
        <f>AO38*$I93</f>
        <v>0</v>
      </c>
      <c r="J191" s="366">
        <f t="shared" si="66"/>
        <v>0</v>
      </c>
      <c r="K191" s="366">
        <f t="shared" si="67"/>
        <v>0</v>
      </c>
      <c r="L191" s="366">
        <f t="shared" si="68"/>
        <v>12900</v>
      </c>
      <c r="M191" s="366">
        <f t="shared" si="69"/>
        <v>0</v>
      </c>
      <c r="N191" s="477">
        <f t="shared" si="70"/>
        <v>12900</v>
      </c>
      <c r="O191" s="359">
        <f t="shared" si="71"/>
        <v>0</v>
      </c>
      <c r="P191" s="366"/>
      <c r="Q191" s="366"/>
      <c r="R191" s="366"/>
      <c r="S191" s="366"/>
      <c r="T191" s="366"/>
      <c r="U191" s="366"/>
      <c r="V191" s="366"/>
      <c r="W191" s="366"/>
      <c r="X191" s="366"/>
      <c r="Y191" s="366"/>
      <c r="Z191" s="366"/>
      <c r="AA191" s="366"/>
      <c r="AB191" s="366"/>
    </row>
    <row r="192" spans="5:28" ht="28.5">
      <c r="E192" s="266">
        <v>12</v>
      </c>
      <c r="F192" s="259"/>
      <c r="G192" s="259" t="s">
        <v>261</v>
      </c>
      <c r="H192" s="267" t="s">
        <v>262</v>
      </c>
      <c r="I192" s="366">
        <f>AO39*$I94</f>
        <v>0</v>
      </c>
      <c r="J192" s="366">
        <f t="shared" si="66"/>
        <v>0</v>
      </c>
      <c r="K192" s="366">
        <f t="shared" si="67"/>
        <v>0</v>
      </c>
      <c r="L192" s="366">
        <f t="shared" si="68"/>
        <v>8100</v>
      </c>
      <c r="M192" s="366">
        <f t="shared" si="69"/>
        <v>0</v>
      </c>
      <c r="N192" s="477">
        <f t="shared" si="70"/>
        <v>8100</v>
      </c>
      <c r="O192" s="359">
        <f t="shared" si="71"/>
        <v>0</v>
      </c>
      <c r="P192" s="366"/>
      <c r="Q192" s="366"/>
      <c r="R192" s="366"/>
      <c r="S192" s="366"/>
      <c r="T192" s="366"/>
      <c r="U192" s="366"/>
      <c r="V192" s="366"/>
      <c r="W192" s="366"/>
      <c r="X192" s="366"/>
      <c r="Y192" s="366"/>
      <c r="Z192" s="366"/>
      <c r="AA192" s="366"/>
      <c r="AB192" s="366"/>
    </row>
    <row r="193" spans="5:28" ht="14.25">
      <c r="E193" s="266">
        <v>13</v>
      </c>
      <c r="F193" s="259"/>
      <c r="G193" s="259" t="s">
        <v>263</v>
      </c>
      <c r="H193" s="267" t="s">
        <v>264</v>
      </c>
      <c r="I193" s="366">
        <f>AO40*$I95</f>
        <v>0</v>
      </c>
      <c r="J193" s="366">
        <f t="shared" si="66"/>
        <v>0</v>
      </c>
      <c r="K193" s="366">
        <f t="shared" si="67"/>
        <v>0</v>
      </c>
      <c r="L193" s="366">
        <f t="shared" si="68"/>
        <v>13800</v>
      </c>
      <c r="M193" s="366">
        <f t="shared" si="69"/>
        <v>0</v>
      </c>
      <c r="N193" s="477">
        <f t="shared" si="70"/>
        <v>13800</v>
      </c>
      <c r="O193" s="359">
        <f t="shared" si="71"/>
        <v>0</v>
      </c>
      <c r="P193" s="366"/>
      <c r="Q193" s="366"/>
      <c r="R193" s="366"/>
      <c r="S193" s="366"/>
      <c r="T193" s="366"/>
      <c r="U193" s="366"/>
      <c r="V193" s="366"/>
      <c r="W193" s="366"/>
      <c r="X193" s="366"/>
      <c r="Y193" s="366"/>
      <c r="Z193" s="366"/>
      <c r="AA193" s="366"/>
      <c r="AB193" s="366"/>
    </row>
    <row r="194" spans="5:28" ht="14.25">
      <c r="E194" s="266">
        <v>14</v>
      </c>
      <c r="F194" s="259"/>
      <c r="G194" s="259" t="s">
        <v>265</v>
      </c>
      <c r="H194" s="267" t="s">
        <v>208</v>
      </c>
      <c r="I194" s="366">
        <f>AO41*$I96</f>
        <v>0</v>
      </c>
      <c r="J194" s="366">
        <f t="shared" si="66"/>
        <v>0</v>
      </c>
      <c r="K194" s="366">
        <f t="shared" si="67"/>
        <v>0</v>
      </c>
      <c r="L194" s="366">
        <f t="shared" si="68"/>
        <v>43200</v>
      </c>
      <c r="M194" s="366">
        <f t="shared" si="69"/>
        <v>0</v>
      </c>
      <c r="N194" s="477">
        <f t="shared" si="70"/>
        <v>43200</v>
      </c>
      <c r="O194" s="359">
        <f t="shared" si="71"/>
        <v>0</v>
      </c>
      <c r="P194" s="366"/>
      <c r="Q194" s="366"/>
      <c r="R194" s="366"/>
      <c r="S194" s="366"/>
      <c r="T194" s="366"/>
      <c r="U194" s="366"/>
      <c r="V194" s="366"/>
      <c r="W194" s="366"/>
      <c r="X194" s="366"/>
      <c r="Y194" s="366"/>
      <c r="Z194" s="366"/>
      <c r="AA194" s="366"/>
      <c r="AB194" s="366"/>
    </row>
    <row r="195" spans="5:28" ht="14.25">
      <c r="E195" s="266"/>
      <c r="F195" s="259"/>
      <c r="G195" s="259"/>
      <c r="H195" s="267"/>
      <c r="I195" s="366"/>
      <c r="J195" s="366"/>
      <c r="K195" s="366"/>
      <c r="L195" s="366"/>
      <c r="M195" s="366"/>
      <c r="N195" s="477"/>
      <c r="O195" s="359"/>
      <c r="P195" s="366"/>
      <c r="Q195" s="366"/>
      <c r="R195" s="366"/>
      <c r="S195" s="366"/>
      <c r="T195" s="366"/>
      <c r="U195" s="366"/>
      <c r="V195" s="366"/>
      <c r="W195" s="366"/>
      <c r="X195" s="366"/>
      <c r="Y195" s="366"/>
      <c r="Z195" s="366"/>
      <c r="AA195" s="366"/>
      <c r="AB195" s="366"/>
    </row>
    <row r="196" spans="5:28" ht="14.25">
      <c r="E196" s="266">
        <v>15</v>
      </c>
      <c r="F196" s="259" t="s">
        <v>237</v>
      </c>
      <c r="G196" s="259" t="s">
        <v>209</v>
      </c>
      <c r="H196" s="267" t="s">
        <v>231</v>
      </c>
      <c r="I196" s="366">
        <f>AO46*$I98</f>
        <v>0</v>
      </c>
      <c r="J196" s="366">
        <f aca="true" t="shared" si="72" ref="J196:O196">AP46*$I98</f>
        <v>0</v>
      </c>
      <c r="K196" s="366">
        <f t="shared" si="72"/>
        <v>0</v>
      </c>
      <c r="L196" s="366">
        <f t="shared" si="72"/>
        <v>13500</v>
      </c>
      <c r="M196" s="366">
        <f t="shared" si="72"/>
        <v>0</v>
      </c>
      <c r="N196" s="477">
        <f t="shared" si="72"/>
        <v>13500</v>
      </c>
      <c r="O196" s="359">
        <f t="shared" si="72"/>
        <v>0</v>
      </c>
      <c r="P196" s="366"/>
      <c r="Q196" s="366"/>
      <c r="R196" s="366"/>
      <c r="S196" s="366"/>
      <c r="T196" s="366"/>
      <c r="U196" s="366"/>
      <c r="V196" s="366"/>
      <c r="W196" s="366"/>
      <c r="X196" s="366"/>
      <c r="Y196" s="366"/>
      <c r="Z196" s="366"/>
      <c r="AA196" s="366"/>
      <c r="AB196" s="366"/>
    </row>
    <row r="197" spans="5:28" ht="14.25">
      <c r="E197" s="266"/>
      <c r="F197" s="259"/>
      <c r="G197" s="259"/>
      <c r="H197" s="267"/>
      <c r="I197" s="366"/>
      <c r="J197" s="366"/>
      <c r="K197" s="366"/>
      <c r="L197" s="366"/>
      <c r="M197" s="366"/>
      <c r="N197" s="477"/>
      <c r="O197" s="359"/>
      <c r="P197" s="366"/>
      <c r="Q197" s="366"/>
      <c r="R197" s="366"/>
      <c r="S197" s="366"/>
      <c r="T197" s="366"/>
      <c r="U197" s="366"/>
      <c r="V197" s="366"/>
      <c r="W197" s="366"/>
      <c r="X197" s="366"/>
      <c r="Y197" s="366"/>
      <c r="Z197" s="366"/>
      <c r="AA197" s="366"/>
      <c r="AB197" s="366"/>
    </row>
    <row r="198" spans="5:28" ht="14.25">
      <c r="E198" s="266">
        <v>16</v>
      </c>
      <c r="F198" s="259" t="s">
        <v>16</v>
      </c>
      <c r="G198" s="259" t="s">
        <v>232</v>
      </c>
      <c r="H198" s="267" t="s">
        <v>16</v>
      </c>
      <c r="I198" s="366">
        <f>AO49*$I100</f>
        <v>0</v>
      </c>
      <c r="J198" s="366">
        <f aca="true" t="shared" si="73" ref="J198:O198">AP49*$I100</f>
        <v>0</v>
      </c>
      <c r="K198" s="366">
        <f t="shared" si="73"/>
        <v>0</v>
      </c>
      <c r="L198" s="366">
        <f t="shared" si="73"/>
        <v>0</v>
      </c>
      <c r="M198" s="366">
        <f t="shared" si="73"/>
        <v>0</v>
      </c>
      <c r="N198" s="477">
        <f t="shared" si="73"/>
        <v>0</v>
      </c>
      <c r="O198" s="359">
        <f t="shared" si="73"/>
        <v>0</v>
      </c>
      <c r="P198" s="366"/>
      <c r="Q198" s="366"/>
      <c r="R198" s="366"/>
      <c r="S198" s="366"/>
      <c r="T198" s="366"/>
      <c r="U198" s="366"/>
      <c r="V198" s="366"/>
      <c r="W198" s="366"/>
      <c r="X198" s="366"/>
      <c r="Y198" s="366"/>
      <c r="Z198" s="366"/>
      <c r="AA198" s="366"/>
      <c r="AB198" s="366"/>
    </row>
    <row r="199" spans="5:28" ht="14.25">
      <c r="E199" s="266"/>
      <c r="F199" s="259"/>
      <c r="G199" s="259"/>
      <c r="H199" s="267"/>
      <c r="I199" s="366"/>
      <c r="J199" s="366"/>
      <c r="K199" s="366"/>
      <c r="L199" s="366"/>
      <c r="M199" s="366"/>
      <c r="N199" s="477"/>
      <c r="O199" s="359"/>
      <c r="P199" s="366"/>
      <c r="Q199" s="366"/>
      <c r="R199" s="366"/>
      <c r="S199" s="366"/>
      <c r="T199" s="366"/>
      <c r="U199" s="366"/>
      <c r="V199" s="366"/>
      <c r="W199" s="366"/>
      <c r="X199" s="366"/>
      <c r="Y199" s="366"/>
      <c r="Z199" s="366"/>
      <c r="AA199" s="366"/>
      <c r="AB199" s="366"/>
    </row>
    <row r="200" spans="5:28" ht="14.25">
      <c r="E200" s="266">
        <v>17</v>
      </c>
      <c r="F200" s="259" t="s">
        <v>132</v>
      </c>
      <c r="G200" s="259" t="s">
        <v>233</v>
      </c>
      <c r="H200" s="259" t="s">
        <v>234</v>
      </c>
      <c r="I200" s="366">
        <f>AO52*$I102</f>
        <v>0</v>
      </c>
      <c r="J200" s="366">
        <f aca="true" t="shared" si="74" ref="J200:O200">AP52*$I102</f>
        <v>0</v>
      </c>
      <c r="K200" s="366">
        <f t="shared" si="74"/>
        <v>0</v>
      </c>
      <c r="L200" s="366">
        <f t="shared" si="74"/>
        <v>0</v>
      </c>
      <c r="M200" s="366">
        <f t="shared" si="74"/>
        <v>0</v>
      </c>
      <c r="N200" s="477">
        <f t="shared" si="74"/>
        <v>0</v>
      </c>
      <c r="O200" s="359">
        <f t="shared" si="74"/>
        <v>0</v>
      </c>
      <c r="P200" s="366"/>
      <c r="Q200" s="366"/>
      <c r="R200" s="366"/>
      <c r="S200" s="366"/>
      <c r="T200" s="366"/>
      <c r="U200" s="366"/>
      <c r="V200" s="366"/>
      <c r="W200" s="366"/>
      <c r="X200" s="366"/>
      <c r="Y200" s="366"/>
      <c r="Z200" s="366"/>
      <c r="AA200" s="366"/>
      <c r="AB200" s="366"/>
    </row>
    <row r="201" spans="5:28" ht="14.25">
      <c r="E201" s="266"/>
      <c r="F201" s="259"/>
      <c r="G201" s="259"/>
      <c r="H201" s="259"/>
      <c r="I201" s="366"/>
      <c r="J201" s="366"/>
      <c r="K201" s="366"/>
      <c r="L201" s="366"/>
      <c r="M201" s="366"/>
      <c r="N201" s="477"/>
      <c r="O201" s="359"/>
      <c r="P201" s="366"/>
      <c r="Q201" s="366"/>
      <c r="R201" s="366"/>
      <c r="S201" s="366"/>
      <c r="T201" s="366"/>
      <c r="U201" s="366"/>
      <c r="V201" s="366"/>
      <c r="W201" s="366"/>
      <c r="X201" s="366"/>
      <c r="Y201" s="366"/>
      <c r="Z201" s="366"/>
      <c r="AA201" s="366"/>
      <c r="AB201" s="366"/>
    </row>
    <row r="202" spans="5:28" ht="14.25">
      <c r="E202" s="266">
        <v>18</v>
      </c>
      <c r="F202" s="259" t="s">
        <v>73</v>
      </c>
      <c r="G202" s="259" t="s">
        <v>0</v>
      </c>
      <c r="H202" s="267" t="s">
        <v>351</v>
      </c>
      <c r="I202" s="366">
        <f>AO55*$I104</f>
        <v>0</v>
      </c>
      <c r="J202" s="366">
        <f aca="true" t="shared" si="75" ref="J202:O202">AP55*$I104</f>
        <v>0</v>
      </c>
      <c r="K202" s="366">
        <f t="shared" si="75"/>
        <v>0</v>
      </c>
      <c r="L202" s="366">
        <f t="shared" si="75"/>
        <v>0</v>
      </c>
      <c r="M202" s="366">
        <f t="shared" si="75"/>
        <v>0</v>
      </c>
      <c r="N202" s="477">
        <f t="shared" si="75"/>
        <v>0</v>
      </c>
      <c r="O202" s="359">
        <f t="shared" si="75"/>
        <v>0</v>
      </c>
      <c r="P202" s="366"/>
      <c r="Q202" s="366"/>
      <c r="R202" s="366"/>
      <c r="S202" s="366"/>
      <c r="T202" s="366"/>
      <c r="U202" s="366"/>
      <c r="V202" s="366"/>
      <c r="W202" s="366"/>
      <c r="X202" s="366"/>
      <c r="Y202" s="366"/>
      <c r="Z202" s="366"/>
      <c r="AA202" s="366"/>
      <c r="AB202" s="366"/>
    </row>
    <row r="203" spans="5:28" ht="28.5">
      <c r="E203" s="266"/>
      <c r="F203" s="259"/>
      <c r="G203" s="259"/>
      <c r="H203" s="267" t="s">
        <v>352</v>
      </c>
      <c r="I203" s="366"/>
      <c r="J203" s="366"/>
      <c r="K203" s="366"/>
      <c r="L203" s="366"/>
      <c r="M203" s="366"/>
      <c r="N203" s="477"/>
      <c r="O203" s="359"/>
      <c r="P203" s="366"/>
      <c r="Q203" s="366"/>
      <c r="R203" s="366"/>
      <c r="S203" s="366"/>
      <c r="T203" s="366"/>
      <c r="U203" s="366"/>
      <c r="V203" s="366"/>
      <c r="W203" s="366"/>
      <c r="X203" s="366"/>
      <c r="Y203" s="366"/>
      <c r="Z203" s="366"/>
      <c r="AA203" s="366"/>
      <c r="AB203" s="366"/>
    </row>
    <row r="204" spans="5:28" ht="14.25">
      <c r="E204" s="266">
        <v>19</v>
      </c>
      <c r="F204" s="259" t="s">
        <v>245</v>
      </c>
      <c r="G204" s="259"/>
      <c r="H204" s="267" t="s">
        <v>316</v>
      </c>
      <c r="I204" s="366">
        <f>AO59*$I106</f>
        <v>0</v>
      </c>
      <c r="J204" s="366">
        <f aca="true" t="shared" si="76" ref="J204:O204">AP59*$I106</f>
        <v>0</v>
      </c>
      <c r="K204" s="366">
        <f t="shared" si="76"/>
        <v>0</v>
      </c>
      <c r="L204" s="366">
        <f t="shared" si="76"/>
        <v>0</v>
      </c>
      <c r="M204" s="366">
        <f t="shared" si="76"/>
        <v>0</v>
      </c>
      <c r="N204" s="477">
        <f t="shared" si="76"/>
        <v>0</v>
      </c>
      <c r="O204" s="359">
        <f t="shared" si="76"/>
        <v>0</v>
      </c>
      <c r="P204" s="366"/>
      <c r="Q204" s="366"/>
      <c r="R204" s="366"/>
      <c r="S204" s="366"/>
      <c r="T204" s="366"/>
      <c r="U204" s="366"/>
      <c r="V204" s="366"/>
      <c r="W204" s="366"/>
      <c r="X204" s="366"/>
      <c r="Y204" s="366"/>
      <c r="Z204" s="366"/>
      <c r="AA204" s="366"/>
      <c r="AB204" s="366"/>
    </row>
    <row r="205" spans="5:28" ht="14.25">
      <c r="E205" s="85"/>
      <c r="F205" s="17"/>
      <c r="G205" s="17"/>
      <c r="H205" s="267" t="s">
        <v>317</v>
      </c>
      <c r="I205" s="366">
        <f>AO60*$I107</f>
        <v>0</v>
      </c>
      <c r="J205" s="366">
        <f aca="true" t="shared" si="77" ref="J205:O207">AP60*$I107</f>
        <v>0</v>
      </c>
      <c r="K205" s="366">
        <f t="shared" si="77"/>
        <v>0</v>
      </c>
      <c r="L205" s="366">
        <f t="shared" si="77"/>
        <v>0</v>
      </c>
      <c r="M205" s="366">
        <f t="shared" si="77"/>
        <v>0</v>
      </c>
      <c r="N205" s="477">
        <f t="shared" si="77"/>
        <v>0</v>
      </c>
      <c r="O205" s="359">
        <f t="shared" si="77"/>
        <v>0</v>
      </c>
      <c r="P205" s="366"/>
      <c r="Q205" s="366"/>
      <c r="R205" s="366"/>
      <c r="S205" s="366"/>
      <c r="T205" s="366"/>
      <c r="U205" s="366"/>
      <c r="V205" s="366"/>
      <c r="W205" s="366"/>
      <c r="X205" s="366"/>
      <c r="Y205" s="366"/>
      <c r="Z205" s="366"/>
      <c r="AA205" s="366"/>
      <c r="AB205" s="366"/>
    </row>
    <row r="206" spans="5:28" ht="14.25">
      <c r="E206" s="85"/>
      <c r="F206" s="17"/>
      <c r="G206" s="17"/>
      <c r="H206" s="267" t="s">
        <v>318</v>
      </c>
      <c r="I206" s="366">
        <f>AO61*$I108</f>
        <v>0</v>
      </c>
      <c r="J206" s="366">
        <f t="shared" si="77"/>
        <v>0</v>
      </c>
      <c r="K206" s="366">
        <f t="shared" si="77"/>
        <v>0</v>
      </c>
      <c r="L206" s="366">
        <f t="shared" si="77"/>
        <v>0</v>
      </c>
      <c r="M206" s="366">
        <f t="shared" si="77"/>
        <v>0</v>
      </c>
      <c r="N206" s="477">
        <f t="shared" si="77"/>
        <v>0</v>
      </c>
      <c r="O206" s="359">
        <f t="shared" si="77"/>
        <v>0</v>
      </c>
      <c r="P206" s="366"/>
      <c r="Q206" s="366"/>
      <c r="R206" s="366"/>
      <c r="S206" s="366"/>
      <c r="T206" s="366"/>
      <c r="U206" s="366"/>
      <c r="V206" s="366"/>
      <c r="W206" s="366"/>
      <c r="X206" s="366"/>
      <c r="Y206" s="366"/>
      <c r="Z206" s="366"/>
      <c r="AA206" s="366"/>
      <c r="AB206" s="366"/>
    </row>
    <row r="207" spans="5:28" ht="14.25">
      <c r="E207" s="88"/>
      <c r="F207" s="48"/>
      <c r="G207" s="48"/>
      <c r="H207" s="278" t="s">
        <v>319</v>
      </c>
      <c r="I207" s="358">
        <f>AO62*$I109</f>
        <v>0</v>
      </c>
      <c r="J207" s="358">
        <f t="shared" si="77"/>
        <v>0</v>
      </c>
      <c r="K207" s="358">
        <f t="shared" si="77"/>
        <v>0</v>
      </c>
      <c r="L207" s="358">
        <f t="shared" si="77"/>
        <v>0</v>
      </c>
      <c r="M207" s="358">
        <f t="shared" si="77"/>
        <v>0</v>
      </c>
      <c r="N207" s="478">
        <f t="shared" si="77"/>
        <v>0</v>
      </c>
      <c r="O207" s="360">
        <f t="shared" si="77"/>
        <v>0</v>
      </c>
      <c r="P207" s="366"/>
      <c r="Q207" s="366"/>
      <c r="R207" s="366"/>
      <c r="S207" s="366"/>
      <c r="T207" s="366"/>
      <c r="U207" s="366"/>
      <c r="V207" s="366"/>
      <c r="W207" s="366"/>
      <c r="X207" s="366"/>
      <c r="Y207" s="366"/>
      <c r="Z207" s="366"/>
      <c r="AA207" s="366"/>
      <c r="AB207" s="366"/>
    </row>
    <row r="210" spans="5:14" ht="18">
      <c r="E210" s="221" t="s">
        <v>321</v>
      </c>
      <c r="I210" s="209"/>
      <c r="J210" s="209"/>
      <c r="K210" s="218"/>
      <c r="L210" s="209"/>
      <c r="N210" s="209"/>
    </row>
    <row r="211" spans="5:28" ht="28.5">
      <c r="E211" s="260" t="s">
        <v>158</v>
      </c>
      <c r="F211" s="261" t="s">
        <v>80</v>
      </c>
      <c r="G211" s="261" t="s">
        <v>371</v>
      </c>
      <c r="H211" s="261" t="s">
        <v>313</v>
      </c>
      <c r="I211" s="257" t="s">
        <v>82</v>
      </c>
      <c r="J211" s="257" t="s">
        <v>141</v>
      </c>
      <c r="K211" s="257" t="s">
        <v>139</v>
      </c>
      <c r="L211" s="257" t="s">
        <v>58</v>
      </c>
      <c r="M211" s="305" t="s">
        <v>250</v>
      </c>
      <c r="N211" s="379" t="s">
        <v>320</v>
      </c>
      <c r="O211" s="380" t="s">
        <v>250</v>
      </c>
      <c r="P211" s="90"/>
      <c r="Q211" s="90"/>
      <c r="R211" s="90"/>
      <c r="S211" s="90"/>
      <c r="T211" s="90"/>
      <c r="U211" s="90"/>
      <c r="V211" s="90"/>
      <c r="W211" s="90"/>
      <c r="X211" s="90"/>
      <c r="Y211" s="90"/>
      <c r="Z211" s="90"/>
      <c r="AA211" s="90"/>
      <c r="AB211" s="90"/>
    </row>
    <row r="212" spans="5:28" ht="14.25">
      <c r="E212" s="263"/>
      <c r="F212" s="264"/>
      <c r="G212" s="264"/>
      <c r="H212" s="264"/>
      <c r="N212" s="307"/>
      <c r="O212" s="195"/>
      <c r="P212" s="171"/>
      <c r="Q212" s="171"/>
      <c r="R212" s="171"/>
      <c r="S212" s="171"/>
      <c r="T212" s="171"/>
      <c r="U212" s="171"/>
      <c r="V212" s="171"/>
      <c r="W212" s="171"/>
      <c r="X212" s="171"/>
      <c r="Y212" s="171"/>
      <c r="Z212" s="171"/>
      <c r="AA212" s="171"/>
      <c r="AB212" s="171"/>
    </row>
    <row r="213" spans="5:28" ht="14.25">
      <c r="E213" s="266">
        <v>1</v>
      </c>
      <c r="F213" s="259" t="s">
        <v>315</v>
      </c>
      <c r="G213" s="259" t="s">
        <v>314</v>
      </c>
      <c r="H213" s="267" t="s">
        <v>154</v>
      </c>
      <c r="I213" s="216">
        <f>I166</f>
        <v>0</v>
      </c>
      <c r="J213" s="216">
        <f aca="true" t="shared" si="78" ref="J213:O213">J166</f>
        <v>0</v>
      </c>
      <c r="K213" s="216">
        <f t="shared" si="78"/>
        <v>0</v>
      </c>
      <c r="L213" s="216">
        <f t="shared" si="78"/>
        <v>172480</v>
      </c>
      <c r="M213" s="216">
        <f t="shared" si="78"/>
        <v>0</v>
      </c>
      <c r="N213" s="470">
        <f t="shared" si="78"/>
        <v>172480</v>
      </c>
      <c r="O213" s="471">
        <f t="shared" si="78"/>
        <v>0</v>
      </c>
      <c r="P213" s="216"/>
      <c r="Q213" s="216"/>
      <c r="R213" s="216"/>
      <c r="S213" s="216"/>
      <c r="T213" s="216"/>
      <c r="U213" s="216"/>
      <c r="V213" s="216"/>
      <c r="W213" s="216"/>
      <c r="X213" s="216"/>
      <c r="Y213" s="216"/>
      <c r="Z213" s="216"/>
      <c r="AA213" s="216"/>
      <c r="AB213" s="216"/>
    </row>
    <row r="214" spans="5:28" ht="28.5">
      <c r="E214" s="266"/>
      <c r="F214" s="259"/>
      <c r="G214" s="259"/>
      <c r="H214" s="267" t="s">
        <v>155</v>
      </c>
      <c r="I214" s="216">
        <f aca="true" t="shared" si="79" ref="I214:O214">I167</f>
        <v>0</v>
      </c>
      <c r="J214" s="216">
        <f t="shared" si="79"/>
        <v>0</v>
      </c>
      <c r="K214" s="216">
        <f t="shared" si="79"/>
        <v>0</v>
      </c>
      <c r="L214" s="216">
        <f t="shared" si="79"/>
        <v>0</v>
      </c>
      <c r="M214" s="216">
        <f t="shared" si="79"/>
        <v>0</v>
      </c>
      <c r="N214" s="470">
        <f t="shared" si="79"/>
        <v>0</v>
      </c>
      <c r="O214" s="471">
        <f t="shared" si="79"/>
        <v>0</v>
      </c>
      <c r="P214" s="216"/>
      <c r="Q214" s="216"/>
      <c r="R214" s="216"/>
      <c r="S214" s="216"/>
      <c r="T214" s="216"/>
      <c r="U214" s="216"/>
      <c r="V214" s="216"/>
      <c r="W214" s="216"/>
      <c r="X214" s="216"/>
      <c r="Y214" s="216"/>
      <c r="Z214" s="216"/>
      <c r="AA214" s="216"/>
      <c r="AB214" s="216"/>
    </row>
    <row r="215" spans="5:28" ht="28.5">
      <c r="E215" s="266"/>
      <c r="F215" s="259"/>
      <c r="G215" s="259"/>
      <c r="H215" s="267" t="s">
        <v>156</v>
      </c>
      <c r="I215" s="216">
        <f aca="true" t="shared" si="80" ref="I215:O215">I168</f>
        <v>0</v>
      </c>
      <c r="J215" s="216">
        <f t="shared" si="80"/>
        <v>0</v>
      </c>
      <c r="K215" s="216">
        <f t="shared" si="80"/>
        <v>0</v>
      </c>
      <c r="L215" s="216">
        <f t="shared" si="80"/>
        <v>0</v>
      </c>
      <c r="M215" s="216">
        <f t="shared" si="80"/>
        <v>0</v>
      </c>
      <c r="N215" s="470">
        <f t="shared" si="80"/>
        <v>0</v>
      </c>
      <c r="O215" s="471">
        <f t="shared" si="80"/>
        <v>0</v>
      </c>
      <c r="P215" s="216"/>
      <c r="Q215" s="216"/>
      <c r="R215" s="216"/>
      <c r="S215" s="216"/>
      <c r="T215" s="216"/>
      <c r="U215" s="216"/>
      <c r="V215" s="216"/>
      <c r="W215" s="216"/>
      <c r="X215" s="216"/>
      <c r="Y215" s="216"/>
      <c r="Z215" s="216"/>
      <c r="AA215" s="216"/>
      <c r="AB215" s="216"/>
    </row>
    <row r="216" spans="5:28" ht="42.75">
      <c r="E216" s="266"/>
      <c r="F216" s="259"/>
      <c r="G216" s="259"/>
      <c r="H216" s="267" t="s">
        <v>238</v>
      </c>
      <c r="I216" s="216">
        <f aca="true" t="shared" si="81" ref="I216:O216">I169</f>
        <v>0</v>
      </c>
      <c r="J216" s="216">
        <f t="shared" si="81"/>
        <v>0</v>
      </c>
      <c r="K216" s="216">
        <f t="shared" si="81"/>
        <v>0</v>
      </c>
      <c r="L216" s="216">
        <f t="shared" si="81"/>
        <v>0</v>
      </c>
      <c r="M216" s="216">
        <f t="shared" si="81"/>
        <v>0</v>
      </c>
      <c r="N216" s="470">
        <f t="shared" si="81"/>
        <v>0</v>
      </c>
      <c r="O216" s="471">
        <f t="shared" si="81"/>
        <v>0</v>
      </c>
      <c r="P216" s="216"/>
      <c r="Q216" s="216"/>
      <c r="R216" s="216"/>
      <c r="S216" s="216"/>
      <c r="T216" s="216"/>
      <c r="U216" s="216"/>
      <c r="V216" s="216"/>
      <c r="W216" s="216"/>
      <c r="X216" s="216"/>
      <c r="Y216" s="216"/>
      <c r="Z216" s="216"/>
      <c r="AA216" s="216"/>
      <c r="AB216" s="216"/>
    </row>
    <row r="217" spans="5:28" ht="14.25">
      <c r="E217" s="266"/>
      <c r="F217" s="259"/>
      <c r="G217" s="259"/>
      <c r="H217" s="267"/>
      <c r="I217" s="216">
        <f aca="true" t="shared" si="82" ref="I217:O217">I170</f>
        <v>0</v>
      </c>
      <c r="J217" s="216">
        <f t="shared" si="82"/>
        <v>0</v>
      </c>
      <c r="K217" s="216">
        <f t="shared" si="82"/>
        <v>0</v>
      </c>
      <c r="L217" s="216">
        <f t="shared" si="82"/>
        <v>0</v>
      </c>
      <c r="M217" s="216">
        <f t="shared" si="82"/>
        <v>0</v>
      </c>
      <c r="N217" s="470">
        <f t="shared" si="82"/>
        <v>0</v>
      </c>
      <c r="O217" s="471">
        <f t="shared" si="82"/>
        <v>0</v>
      </c>
      <c r="P217" s="216"/>
      <c r="Q217" s="216"/>
      <c r="R217" s="216"/>
      <c r="S217" s="216"/>
      <c r="T217" s="216"/>
      <c r="U217" s="216"/>
      <c r="V217" s="216"/>
      <c r="W217" s="216"/>
      <c r="X217" s="216"/>
      <c r="Y217" s="216"/>
      <c r="Z217" s="216"/>
      <c r="AA217" s="216"/>
      <c r="AB217" s="216"/>
    </row>
    <row r="218" spans="5:28" ht="14.25">
      <c r="E218" s="266">
        <v>2</v>
      </c>
      <c r="F218" s="259" t="s">
        <v>239</v>
      </c>
      <c r="G218" s="259" t="s">
        <v>240</v>
      </c>
      <c r="H218" s="267" t="s">
        <v>163</v>
      </c>
      <c r="I218" s="216">
        <f aca="true" t="shared" si="83" ref="I218:O218">I171</f>
        <v>0</v>
      </c>
      <c r="J218" s="216">
        <f t="shared" si="83"/>
        <v>0</v>
      </c>
      <c r="K218" s="216">
        <f t="shared" si="83"/>
        <v>0</v>
      </c>
      <c r="L218" s="216">
        <f t="shared" si="83"/>
        <v>65670</v>
      </c>
      <c r="M218" s="216">
        <f t="shared" si="83"/>
        <v>0</v>
      </c>
      <c r="N218" s="470">
        <f t="shared" si="83"/>
        <v>65670</v>
      </c>
      <c r="O218" s="471">
        <f t="shared" si="83"/>
        <v>0</v>
      </c>
      <c r="P218" s="216"/>
      <c r="Q218" s="216"/>
      <c r="R218" s="216"/>
      <c r="S218" s="216"/>
      <c r="T218" s="216"/>
      <c r="U218" s="216"/>
      <c r="V218" s="216"/>
      <c r="W218" s="216"/>
      <c r="X218" s="216"/>
      <c r="Y218" s="216"/>
      <c r="Z218" s="216"/>
      <c r="AA218" s="216"/>
      <c r="AB218" s="216"/>
    </row>
    <row r="219" spans="5:28" ht="42.75">
      <c r="E219" s="266">
        <v>3</v>
      </c>
      <c r="F219" s="259"/>
      <c r="G219" s="259" t="s">
        <v>164</v>
      </c>
      <c r="H219" s="267" t="s">
        <v>165</v>
      </c>
      <c r="I219" s="216">
        <f aca="true" t="shared" si="84" ref="I219:O219">I172</f>
        <v>0</v>
      </c>
      <c r="J219" s="216">
        <f t="shared" si="84"/>
        <v>0</v>
      </c>
      <c r="K219" s="216">
        <f t="shared" si="84"/>
        <v>0</v>
      </c>
      <c r="L219" s="216">
        <f t="shared" si="84"/>
        <v>20895</v>
      </c>
      <c r="M219" s="216">
        <f t="shared" si="84"/>
        <v>0</v>
      </c>
      <c r="N219" s="470">
        <f t="shared" si="84"/>
        <v>20895</v>
      </c>
      <c r="O219" s="471">
        <f t="shared" si="84"/>
        <v>0</v>
      </c>
      <c r="P219" s="216"/>
      <c r="Q219" s="216"/>
      <c r="R219" s="216"/>
      <c r="S219" s="216"/>
      <c r="T219" s="216"/>
      <c r="U219" s="216"/>
      <c r="V219" s="216"/>
      <c r="W219" s="216"/>
      <c r="X219" s="216"/>
      <c r="Y219" s="216"/>
      <c r="Z219" s="216"/>
      <c r="AA219" s="216"/>
      <c r="AB219" s="216"/>
    </row>
    <row r="220" spans="5:28" ht="28.5">
      <c r="E220" s="266"/>
      <c r="F220" s="259"/>
      <c r="G220" s="259"/>
      <c r="H220" s="267" t="s">
        <v>166</v>
      </c>
      <c r="I220" s="216">
        <f aca="true" t="shared" si="85" ref="I220:O220">I173</f>
        <v>0</v>
      </c>
      <c r="J220" s="216">
        <f t="shared" si="85"/>
        <v>0</v>
      </c>
      <c r="K220" s="216">
        <f t="shared" si="85"/>
        <v>0</v>
      </c>
      <c r="L220" s="216">
        <f t="shared" si="85"/>
        <v>0</v>
      </c>
      <c r="M220" s="216">
        <f t="shared" si="85"/>
        <v>0</v>
      </c>
      <c r="N220" s="470">
        <f t="shared" si="85"/>
        <v>0</v>
      </c>
      <c r="O220" s="471">
        <f t="shared" si="85"/>
        <v>0</v>
      </c>
      <c r="P220" s="216"/>
      <c r="Q220" s="216"/>
      <c r="R220" s="216"/>
      <c r="S220" s="216"/>
      <c r="T220" s="216"/>
      <c r="U220" s="216"/>
      <c r="V220" s="216"/>
      <c r="W220" s="216"/>
      <c r="X220" s="216"/>
      <c r="Y220" s="216"/>
      <c r="Z220" s="216"/>
      <c r="AA220" s="216"/>
      <c r="AB220" s="216"/>
    </row>
    <row r="221" spans="5:28" ht="14.25">
      <c r="E221" s="266"/>
      <c r="F221" s="259"/>
      <c r="G221" s="259"/>
      <c r="H221" s="267" t="s">
        <v>167</v>
      </c>
      <c r="I221" s="216">
        <f aca="true" t="shared" si="86" ref="I221:O221">I174</f>
        <v>0</v>
      </c>
      <c r="J221" s="216">
        <f t="shared" si="86"/>
        <v>0</v>
      </c>
      <c r="K221" s="216">
        <f t="shared" si="86"/>
        <v>0</v>
      </c>
      <c r="L221" s="216">
        <f t="shared" si="86"/>
        <v>0</v>
      </c>
      <c r="M221" s="216">
        <f t="shared" si="86"/>
        <v>0</v>
      </c>
      <c r="N221" s="470">
        <f t="shared" si="86"/>
        <v>0</v>
      </c>
      <c r="O221" s="471">
        <f t="shared" si="86"/>
        <v>0</v>
      </c>
      <c r="P221" s="216"/>
      <c r="Q221" s="216"/>
      <c r="R221" s="216"/>
      <c r="S221" s="216"/>
      <c r="T221" s="216"/>
      <c r="U221" s="216"/>
      <c r="V221" s="216"/>
      <c r="W221" s="216"/>
      <c r="X221" s="216"/>
      <c r="Y221" s="216"/>
      <c r="Z221" s="216"/>
      <c r="AA221" s="216"/>
      <c r="AB221" s="216"/>
    </row>
    <row r="222" spans="5:28" ht="14.25">
      <c r="E222" s="266"/>
      <c r="F222" s="259"/>
      <c r="G222" s="259"/>
      <c r="H222" s="267" t="s">
        <v>168</v>
      </c>
      <c r="I222" s="216">
        <f aca="true" t="shared" si="87" ref="I222:O222">I175</f>
        <v>0</v>
      </c>
      <c r="J222" s="216">
        <f t="shared" si="87"/>
        <v>0</v>
      </c>
      <c r="K222" s="216">
        <f t="shared" si="87"/>
        <v>0</v>
      </c>
      <c r="L222" s="216">
        <f t="shared" si="87"/>
        <v>0</v>
      </c>
      <c r="M222" s="216">
        <f t="shared" si="87"/>
        <v>0</v>
      </c>
      <c r="N222" s="470">
        <f t="shared" si="87"/>
        <v>0</v>
      </c>
      <c r="O222" s="471">
        <f t="shared" si="87"/>
        <v>0</v>
      </c>
      <c r="P222" s="216"/>
      <c r="Q222" s="216"/>
      <c r="R222" s="216"/>
      <c r="S222" s="216"/>
      <c r="T222" s="216"/>
      <c r="U222" s="216"/>
      <c r="V222" s="216"/>
      <c r="W222" s="216"/>
      <c r="X222" s="216"/>
      <c r="Y222" s="216"/>
      <c r="Z222" s="216"/>
      <c r="AA222" s="216"/>
      <c r="AB222" s="216"/>
    </row>
    <row r="223" spans="5:28" ht="14.25">
      <c r="E223" s="266">
        <v>4</v>
      </c>
      <c r="F223" s="259"/>
      <c r="G223" s="259" t="s">
        <v>241</v>
      </c>
      <c r="H223" s="267" t="s">
        <v>242</v>
      </c>
      <c r="I223" s="216">
        <f aca="true" t="shared" si="88" ref="I223:O223">I176</f>
        <v>0</v>
      </c>
      <c r="J223" s="216">
        <f t="shared" si="88"/>
        <v>0</v>
      </c>
      <c r="K223" s="216">
        <f t="shared" si="88"/>
        <v>0</v>
      </c>
      <c r="L223" s="216">
        <f t="shared" si="88"/>
        <v>56715</v>
      </c>
      <c r="M223" s="216">
        <f t="shared" si="88"/>
        <v>0</v>
      </c>
      <c r="N223" s="470">
        <f t="shared" si="88"/>
        <v>56715</v>
      </c>
      <c r="O223" s="471">
        <f t="shared" si="88"/>
        <v>0</v>
      </c>
      <c r="P223" s="216"/>
      <c r="Q223" s="216"/>
      <c r="R223" s="216"/>
      <c r="S223" s="216"/>
      <c r="T223" s="216"/>
      <c r="U223" s="216"/>
      <c r="V223" s="216"/>
      <c r="W223" s="216"/>
      <c r="X223" s="216"/>
      <c r="Y223" s="216"/>
      <c r="Z223" s="216"/>
      <c r="AA223" s="216"/>
      <c r="AB223" s="216"/>
    </row>
    <row r="224" spans="5:28" ht="14.25">
      <c r="E224" s="266"/>
      <c r="F224" s="259"/>
      <c r="G224" s="259"/>
      <c r="H224" s="267"/>
      <c r="I224" s="216">
        <f aca="true" t="shared" si="89" ref="I224:O224">I177</f>
        <v>0</v>
      </c>
      <c r="J224" s="216">
        <f t="shared" si="89"/>
        <v>0</v>
      </c>
      <c r="K224" s="216">
        <f t="shared" si="89"/>
        <v>0</v>
      </c>
      <c r="L224" s="216">
        <f t="shared" si="89"/>
        <v>0</v>
      </c>
      <c r="M224" s="216">
        <f t="shared" si="89"/>
        <v>0</v>
      </c>
      <c r="N224" s="470">
        <f t="shared" si="89"/>
        <v>0</v>
      </c>
      <c r="O224" s="471">
        <f t="shared" si="89"/>
        <v>0</v>
      </c>
      <c r="P224" s="216"/>
      <c r="Q224" s="216"/>
      <c r="R224" s="216"/>
      <c r="S224" s="216"/>
      <c r="T224" s="216"/>
      <c r="U224" s="216"/>
      <c r="V224" s="216"/>
      <c r="W224" s="216"/>
      <c r="X224" s="216"/>
      <c r="Y224" s="216"/>
      <c r="Z224" s="216"/>
      <c r="AA224" s="216"/>
      <c r="AB224" s="216"/>
    </row>
    <row r="225" spans="5:28" ht="14.25">
      <c r="E225" s="266">
        <v>5</v>
      </c>
      <c r="F225" s="259" t="s">
        <v>198</v>
      </c>
      <c r="G225" s="259" t="s">
        <v>159</v>
      </c>
      <c r="H225" s="267" t="s">
        <v>160</v>
      </c>
      <c r="I225" s="216">
        <f aca="true" t="shared" si="90" ref="I225:O225">I178</f>
        <v>0</v>
      </c>
      <c r="J225" s="216">
        <f t="shared" si="90"/>
        <v>0</v>
      </c>
      <c r="K225" s="216">
        <f t="shared" si="90"/>
        <v>0</v>
      </c>
      <c r="L225" s="216">
        <f t="shared" si="90"/>
        <v>89600</v>
      </c>
      <c r="M225" s="216">
        <f t="shared" si="90"/>
        <v>0</v>
      </c>
      <c r="N225" s="470">
        <f t="shared" si="90"/>
        <v>89600</v>
      </c>
      <c r="O225" s="471">
        <f t="shared" si="90"/>
        <v>0</v>
      </c>
      <c r="P225" s="216"/>
      <c r="Q225" s="216"/>
      <c r="R225" s="216"/>
      <c r="S225" s="216"/>
      <c r="T225" s="216"/>
      <c r="U225" s="216"/>
      <c r="V225" s="216"/>
      <c r="W225" s="216"/>
      <c r="X225" s="216"/>
      <c r="Y225" s="216"/>
      <c r="Z225" s="216"/>
      <c r="AA225" s="216"/>
      <c r="AB225" s="216"/>
    </row>
    <row r="226" spans="5:28" ht="14.25">
      <c r="E226" s="266"/>
      <c r="F226" s="259"/>
      <c r="G226" s="259"/>
      <c r="H226" s="267" t="s">
        <v>161</v>
      </c>
      <c r="I226" s="216">
        <f aca="true" t="shared" si="91" ref="I226:O226">I179</f>
        <v>0</v>
      </c>
      <c r="J226" s="216">
        <f t="shared" si="91"/>
        <v>0</v>
      </c>
      <c r="K226" s="216">
        <f t="shared" si="91"/>
        <v>0</v>
      </c>
      <c r="L226" s="216">
        <f t="shared" si="91"/>
        <v>67200</v>
      </c>
      <c r="M226" s="216">
        <f t="shared" si="91"/>
        <v>0</v>
      </c>
      <c r="N226" s="470">
        <f t="shared" si="91"/>
        <v>67200</v>
      </c>
      <c r="O226" s="471">
        <f t="shared" si="91"/>
        <v>0</v>
      </c>
      <c r="P226" s="216"/>
      <c r="Q226" s="216"/>
      <c r="R226" s="216"/>
      <c r="S226" s="216"/>
      <c r="T226" s="216"/>
      <c r="U226" s="216"/>
      <c r="V226" s="216"/>
      <c r="W226" s="216"/>
      <c r="X226" s="216"/>
      <c r="Y226" s="216"/>
      <c r="Z226" s="216"/>
      <c r="AA226" s="216"/>
      <c r="AB226" s="216"/>
    </row>
    <row r="227" spans="5:28" ht="42.75">
      <c r="E227" s="266">
        <v>6</v>
      </c>
      <c r="F227" s="259"/>
      <c r="G227" s="259" t="s">
        <v>162</v>
      </c>
      <c r="H227" s="267" t="s">
        <v>266</v>
      </c>
      <c r="I227" s="216">
        <f aca="true" t="shared" si="92" ref="I227:O227">I180</f>
        <v>0</v>
      </c>
      <c r="J227" s="216">
        <f t="shared" si="92"/>
        <v>0</v>
      </c>
      <c r="K227" s="216">
        <f t="shared" si="92"/>
        <v>0</v>
      </c>
      <c r="L227" s="216">
        <f t="shared" si="92"/>
        <v>33600</v>
      </c>
      <c r="M227" s="216">
        <f t="shared" si="92"/>
        <v>0</v>
      </c>
      <c r="N227" s="470">
        <f t="shared" si="92"/>
        <v>33600</v>
      </c>
      <c r="O227" s="471">
        <f t="shared" si="92"/>
        <v>0</v>
      </c>
      <c r="P227" s="216"/>
      <c r="Q227" s="216"/>
      <c r="R227" s="216"/>
      <c r="S227" s="216"/>
      <c r="T227" s="216"/>
      <c r="U227" s="216"/>
      <c r="V227" s="216"/>
      <c r="W227" s="216"/>
      <c r="X227" s="216"/>
      <c r="Y227" s="216"/>
      <c r="Z227" s="216"/>
      <c r="AA227" s="216"/>
      <c r="AB227" s="216"/>
    </row>
    <row r="228" spans="5:28" ht="28.5">
      <c r="E228" s="266"/>
      <c r="F228" s="259"/>
      <c r="G228" s="259"/>
      <c r="H228" s="267" t="s">
        <v>267</v>
      </c>
      <c r="I228" s="216">
        <f aca="true" t="shared" si="93" ref="I228:O228">I181</f>
        <v>0</v>
      </c>
      <c r="J228" s="216">
        <f t="shared" si="93"/>
        <v>0</v>
      </c>
      <c r="K228" s="216">
        <f t="shared" si="93"/>
        <v>0</v>
      </c>
      <c r="L228" s="216">
        <f t="shared" si="93"/>
        <v>0</v>
      </c>
      <c r="M228" s="216">
        <f t="shared" si="93"/>
        <v>0</v>
      </c>
      <c r="N228" s="470">
        <f t="shared" si="93"/>
        <v>0</v>
      </c>
      <c r="O228" s="471">
        <f t="shared" si="93"/>
        <v>0</v>
      </c>
      <c r="P228" s="216"/>
      <c r="Q228" s="216"/>
      <c r="R228" s="216"/>
      <c r="S228" s="216"/>
      <c r="T228" s="216"/>
      <c r="U228" s="216"/>
      <c r="V228" s="216"/>
      <c r="W228" s="216"/>
      <c r="X228" s="216"/>
      <c r="Y228" s="216"/>
      <c r="Z228" s="216"/>
      <c r="AA228" s="216"/>
      <c r="AB228" s="216"/>
    </row>
    <row r="229" spans="5:28" ht="14.25">
      <c r="E229" s="266">
        <v>7</v>
      </c>
      <c r="F229" s="259"/>
      <c r="G229" s="259" t="s">
        <v>268</v>
      </c>
      <c r="H229" s="267" t="s">
        <v>269</v>
      </c>
      <c r="I229" s="216">
        <f aca="true" t="shared" si="94" ref="I229:O229">I182</f>
        <v>0</v>
      </c>
      <c r="J229" s="216">
        <f t="shared" si="94"/>
        <v>0</v>
      </c>
      <c r="K229" s="216">
        <f t="shared" si="94"/>
        <v>0</v>
      </c>
      <c r="L229" s="216">
        <f t="shared" si="94"/>
        <v>50400</v>
      </c>
      <c r="M229" s="216">
        <f t="shared" si="94"/>
        <v>0</v>
      </c>
      <c r="N229" s="470">
        <f t="shared" si="94"/>
        <v>50400</v>
      </c>
      <c r="O229" s="471">
        <f t="shared" si="94"/>
        <v>0</v>
      </c>
      <c r="P229" s="216"/>
      <c r="Q229" s="216"/>
      <c r="R229" s="216"/>
      <c r="S229" s="216"/>
      <c r="T229" s="216"/>
      <c r="U229" s="216"/>
      <c r="V229" s="216"/>
      <c r="W229" s="216"/>
      <c r="X229" s="216"/>
      <c r="Y229" s="216"/>
      <c r="Z229" s="216"/>
      <c r="AA229" s="216"/>
      <c r="AB229" s="216"/>
    </row>
    <row r="230" spans="5:28" ht="14.25">
      <c r="E230" s="266"/>
      <c r="F230" s="259"/>
      <c r="G230" s="259"/>
      <c r="H230" s="267"/>
      <c r="I230" s="216">
        <f aca="true" t="shared" si="95" ref="I230:O230">I183</f>
        <v>0</v>
      </c>
      <c r="J230" s="216">
        <f t="shared" si="95"/>
        <v>0</v>
      </c>
      <c r="K230" s="216">
        <f t="shared" si="95"/>
        <v>0</v>
      </c>
      <c r="L230" s="216">
        <f t="shared" si="95"/>
        <v>0</v>
      </c>
      <c r="M230" s="216">
        <f t="shared" si="95"/>
        <v>0</v>
      </c>
      <c r="N230" s="470">
        <f t="shared" si="95"/>
        <v>0</v>
      </c>
      <c r="O230" s="471">
        <f t="shared" si="95"/>
        <v>0</v>
      </c>
      <c r="P230" s="216"/>
      <c r="Q230" s="216"/>
      <c r="R230" s="216"/>
      <c r="S230" s="216"/>
      <c r="T230" s="216"/>
      <c r="U230" s="216"/>
      <c r="V230" s="216"/>
      <c r="W230" s="216"/>
      <c r="X230" s="216"/>
      <c r="Y230" s="216"/>
      <c r="Z230" s="216"/>
      <c r="AA230" s="216"/>
      <c r="AB230" s="216"/>
    </row>
    <row r="231" spans="5:28" ht="28.5">
      <c r="E231" s="266">
        <v>8</v>
      </c>
      <c r="F231" s="259" t="s">
        <v>114</v>
      </c>
      <c r="G231" s="259" t="s">
        <v>270</v>
      </c>
      <c r="H231" s="267" t="s">
        <v>271</v>
      </c>
      <c r="I231" s="216">
        <f aca="true" t="shared" si="96" ref="I231:O231">I184</f>
        <v>0</v>
      </c>
      <c r="J231" s="216">
        <f t="shared" si="96"/>
        <v>0</v>
      </c>
      <c r="K231" s="216">
        <f t="shared" si="96"/>
        <v>0</v>
      </c>
      <c r="L231" s="216">
        <f t="shared" si="96"/>
        <v>14875</v>
      </c>
      <c r="M231" s="216">
        <f t="shared" si="96"/>
        <v>0</v>
      </c>
      <c r="N231" s="470">
        <f t="shared" si="96"/>
        <v>14875</v>
      </c>
      <c r="O231" s="471">
        <f t="shared" si="96"/>
        <v>0</v>
      </c>
      <c r="P231" s="216"/>
      <c r="Q231" s="216"/>
      <c r="R231" s="216"/>
      <c r="S231" s="216"/>
      <c r="T231" s="216"/>
      <c r="U231" s="216"/>
      <c r="V231" s="216"/>
      <c r="W231" s="216"/>
      <c r="X231" s="216"/>
      <c r="Y231" s="216"/>
      <c r="Z231" s="216"/>
      <c r="AA231" s="216"/>
      <c r="AB231" s="216"/>
    </row>
    <row r="232" spans="5:28" ht="14.25">
      <c r="E232" s="266"/>
      <c r="F232" s="259"/>
      <c r="G232" s="259"/>
      <c r="H232" s="267" t="s">
        <v>272</v>
      </c>
      <c r="I232" s="216">
        <f aca="true" t="shared" si="97" ref="I232:O232">I185</f>
        <v>0</v>
      </c>
      <c r="J232" s="216">
        <f t="shared" si="97"/>
        <v>0</v>
      </c>
      <c r="K232" s="216">
        <f t="shared" si="97"/>
        <v>0</v>
      </c>
      <c r="L232" s="216">
        <f t="shared" si="97"/>
        <v>0</v>
      </c>
      <c r="M232" s="216">
        <f t="shared" si="97"/>
        <v>0</v>
      </c>
      <c r="N232" s="470">
        <f t="shared" si="97"/>
        <v>0</v>
      </c>
      <c r="O232" s="471">
        <f t="shared" si="97"/>
        <v>0</v>
      </c>
      <c r="P232" s="216"/>
      <c r="Q232" s="216"/>
      <c r="R232" s="216"/>
      <c r="S232" s="216"/>
      <c r="T232" s="216"/>
      <c r="U232" s="216"/>
      <c r="V232" s="216"/>
      <c r="W232" s="216"/>
      <c r="X232" s="216"/>
      <c r="Y232" s="216"/>
      <c r="Z232" s="216"/>
      <c r="AA232" s="216"/>
      <c r="AB232" s="216"/>
    </row>
    <row r="233" spans="5:28" ht="28.5">
      <c r="E233" s="266">
        <v>9</v>
      </c>
      <c r="F233" s="259"/>
      <c r="G233" s="259" t="s">
        <v>276</v>
      </c>
      <c r="H233" s="267" t="s">
        <v>293</v>
      </c>
      <c r="I233" s="216">
        <f aca="true" t="shared" si="98" ref="I233:O233">I186</f>
        <v>0</v>
      </c>
      <c r="J233" s="216">
        <f t="shared" si="98"/>
        <v>0</v>
      </c>
      <c r="K233" s="216">
        <f t="shared" si="98"/>
        <v>0</v>
      </c>
      <c r="L233" s="216">
        <f t="shared" si="98"/>
        <v>16200</v>
      </c>
      <c r="M233" s="216">
        <f t="shared" si="98"/>
        <v>0</v>
      </c>
      <c r="N233" s="470">
        <f t="shared" si="98"/>
        <v>16200</v>
      </c>
      <c r="O233" s="471">
        <f t="shared" si="98"/>
        <v>0</v>
      </c>
      <c r="P233" s="216"/>
      <c r="Q233" s="216"/>
      <c r="R233" s="216"/>
      <c r="S233" s="216"/>
      <c r="T233" s="216"/>
      <c r="U233" s="216"/>
      <c r="V233" s="216"/>
      <c r="W233" s="216"/>
      <c r="X233" s="216"/>
      <c r="Y233" s="216"/>
      <c r="Z233" s="216"/>
      <c r="AA233" s="216"/>
      <c r="AB233" s="216"/>
    </row>
    <row r="234" spans="5:28" ht="28.5">
      <c r="E234" s="266"/>
      <c r="F234" s="259"/>
      <c r="G234" s="259"/>
      <c r="H234" s="267" t="s">
        <v>294</v>
      </c>
      <c r="I234" s="216">
        <f aca="true" t="shared" si="99" ref="I234:O234">I187</f>
        <v>0</v>
      </c>
      <c r="J234" s="216">
        <f t="shared" si="99"/>
        <v>0</v>
      </c>
      <c r="K234" s="216">
        <f t="shared" si="99"/>
        <v>0</v>
      </c>
      <c r="L234" s="216">
        <f t="shared" si="99"/>
        <v>0</v>
      </c>
      <c r="M234" s="216">
        <f t="shared" si="99"/>
        <v>0</v>
      </c>
      <c r="N234" s="470">
        <f t="shared" si="99"/>
        <v>0</v>
      </c>
      <c r="O234" s="471">
        <f t="shared" si="99"/>
        <v>0</v>
      </c>
      <c r="P234" s="216"/>
      <c r="Q234" s="216"/>
      <c r="R234" s="216"/>
      <c r="S234" s="216"/>
      <c r="T234" s="216"/>
      <c r="U234" s="216"/>
      <c r="V234" s="216"/>
      <c r="W234" s="216"/>
      <c r="X234" s="216"/>
      <c r="Y234" s="216"/>
      <c r="Z234" s="216"/>
      <c r="AA234" s="216"/>
      <c r="AB234" s="216"/>
    </row>
    <row r="235" spans="5:28" ht="28.5">
      <c r="E235" s="266"/>
      <c r="F235" s="259"/>
      <c r="G235" s="259"/>
      <c r="H235" s="267" t="s">
        <v>295</v>
      </c>
      <c r="I235" s="216">
        <f aca="true" t="shared" si="100" ref="I235:O235">I188</f>
        <v>0</v>
      </c>
      <c r="J235" s="216">
        <f t="shared" si="100"/>
        <v>0</v>
      </c>
      <c r="K235" s="216">
        <f t="shared" si="100"/>
        <v>0</v>
      </c>
      <c r="L235" s="216">
        <f t="shared" si="100"/>
        <v>0</v>
      </c>
      <c r="M235" s="216">
        <f t="shared" si="100"/>
        <v>0</v>
      </c>
      <c r="N235" s="470">
        <f t="shared" si="100"/>
        <v>0</v>
      </c>
      <c r="O235" s="471">
        <f t="shared" si="100"/>
        <v>0</v>
      </c>
      <c r="P235" s="216"/>
      <c r="Q235" s="216"/>
      <c r="R235" s="216"/>
      <c r="S235" s="216"/>
      <c r="T235" s="216"/>
      <c r="U235" s="216"/>
      <c r="V235" s="216"/>
      <c r="W235" s="216"/>
      <c r="X235" s="216"/>
      <c r="Y235" s="216"/>
      <c r="Z235" s="216"/>
      <c r="AA235" s="216"/>
      <c r="AB235" s="216"/>
    </row>
    <row r="236" spans="5:28" ht="28.5">
      <c r="E236" s="266">
        <v>10</v>
      </c>
      <c r="F236" s="259"/>
      <c r="G236" s="259" t="s">
        <v>296</v>
      </c>
      <c r="H236" s="267" t="s">
        <v>300</v>
      </c>
      <c r="I236" s="216">
        <f aca="true" t="shared" si="101" ref="I236:O236">I189</f>
        <v>0</v>
      </c>
      <c r="J236" s="216">
        <f t="shared" si="101"/>
        <v>0</v>
      </c>
      <c r="K236" s="216">
        <f t="shared" si="101"/>
        <v>0</v>
      </c>
      <c r="L236" s="216">
        <f t="shared" si="101"/>
        <v>14850</v>
      </c>
      <c r="M236" s="216">
        <f t="shared" si="101"/>
        <v>0</v>
      </c>
      <c r="N236" s="470">
        <f t="shared" si="101"/>
        <v>14850</v>
      </c>
      <c r="O236" s="471">
        <f t="shared" si="101"/>
        <v>0</v>
      </c>
      <c r="P236" s="216"/>
      <c r="Q236" s="216"/>
      <c r="R236" s="216"/>
      <c r="S236" s="216"/>
      <c r="T236" s="216"/>
      <c r="U236" s="216"/>
      <c r="V236" s="216"/>
      <c r="W236" s="216"/>
      <c r="X236" s="216"/>
      <c r="Y236" s="216"/>
      <c r="Z236" s="216"/>
      <c r="AA236" s="216"/>
      <c r="AB236" s="216"/>
    </row>
    <row r="237" spans="5:28" ht="28.5">
      <c r="E237" s="266"/>
      <c r="F237" s="259"/>
      <c r="G237" s="259"/>
      <c r="H237" s="267" t="s">
        <v>301</v>
      </c>
      <c r="I237" s="216">
        <f aca="true" t="shared" si="102" ref="I237:O237">I190</f>
        <v>0</v>
      </c>
      <c r="J237" s="216">
        <f t="shared" si="102"/>
        <v>0</v>
      </c>
      <c r="K237" s="216">
        <f t="shared" si="102"/>
        <v>0</v>
      </c>
      <c r="L237" s="216">
        <f t="shared" si="102"/>
        <v>0</v>
      </c>
      <c r="M237" s="216">
        <f t="shared" si="102"/>
        <v>0</v>
      </c>
      <c r="N237" s="470">
        <f t="shared" si="102"/>
        <v>0</v>
      </c>
      <c r="O237" s="471">
        <f t="shared" si="102"/>
        <v>0</v>
      </c>
      <c r="P237" s="216"/>
      <c r="Q237" s="216"/>
      <c r="R237" s="216"/>
      <c r="S237" s="216"/>
      <c r="T237" s="216"/>
      <c r="U237" s="216"/>
      <c r="V237" s="216"/>
      <c r="W237" s="216"/>
      <c r="X237" s="216"/>
      <c r="Y237" s="216"/>
      <c r="Z237" s="216"/>
      <c r="AA237" s="216"/>
      <c r="AB237" s="216"/>
    </row>
    <row r="238" spans="5:28" ht="28.5">
      <c r="E238" s="266">
        <v>11</v>
      </c>
      <c r="F238" s="259"/>
      <c r="G238" s="259" t="s">
        <v>302</v>
      </c>
      <c r="H238" s="267" t="s">
        <v>260</v>
      </c>
      <c r="I238" s="216">
        <f aca="true" t="shared" si="103" ref="I238:O238">I191</f>
        <v>0</v>
      </c>
      <c r="J238" s="216">
        <f t="shared" si="103"/>
        <v>0</v>
      </c>
      <c r="K238" s="216">
        <f t="shared" si="103"/>
        <v>0</v>
      </c>
      <c r="L238" s="216">
        <f t="shared" si="103"/>
        <v>12900</v>
      </c>
      <c r="M238" s="216">
        <f t="shared" si="103"/>
        <v>0</v>
      </c>
      <c r="N238" s="470">
        <f t="shared" si="103"/>
        <v>12900</v>
      </c>
      <c r="O238" s="471">
        <f t="shared" si="103"/>
        <v>0</v>
      </c>
      <c r="P238" s="216"/>
      <c r="Q238" s="216"/>
      <c r="R238" s="216"/>
      <c r="S238" s="216"/>
      <c r="T238" s="216"/>
      <c r="U238" s="216"/>
      <c r="V238" s="216"/>
      <c r="W238" s="216"/>
      <c r="X238" s="216"/>
      <c r="Y238" s="216"/>
      <c r="Z238" s="216"/>
      <c r="AA238" s="216"/>
      <c r="AB238" s="216"/>
    </row>
    <row r="239" spans="5:28" ht="28.5">
      <c r="E239" s="266">
        <v>12</v>
      </c>
      <c r="F239" s="259"/>
      <c r="G239" s="259" t="s">
        <v>261</v>
      </c>
      <c r="H239" s="267" t="s">
        <v>262</v>
      </c>
      <c r="I239" s="216">
        <f aca="true" t="shared" si="104" ref="I239:O239">I192</f>
        <v>0</v>
      </c>
      <c r="J239" s="216">
        <f t="shared" si="104"/>
        <v>0</v>
      </c>
      <c r="K239" s="216">
        <f t="shared" si="104"/>
        <v>0</v>
      </c>
      <c r="L239" s="216">
        <f t="shared" si="104"/>
        <v>8100</v>
      </c>
      <c r="M239" s="216">
        <f t="shared" si="104"/>
        <v>0</v>
      </c>
      <c r="N239" s="470">
        <f t="shared" si="104"/>
        <v>8100</v>
      </c>
      <c r="O239" s="471">
        <f t="shared" si="104"/>
        <v>0</v>
      </c>
      <c r="P239" s="216"/>
      <c r="Q239" s="216"/>
      <c r="R239" s="216"/>
      <c r="S239" s="216"/>
      <c r="T239" s="216"/>
      <c r="U239" s="216"/>
      <c r="V239" s="216"/>
      <c r="W239" s="216"/>
      <c r="X239" s="216"/>
      <c r="Y239" s="216"/>
      <c r="Z239" s="216"/>
      <c r="AA239" s="216"/>
      <c r="AB239" s="216"/>
    </row>
    <row r="240" spans="5:28" ht="14.25">
      <c r="E240" s="266">
        <v>13</v>
      </c>
      <c r="F240" s="259"/>
      <c r="G240" s="259" t="s">
        <v>263</v>
      </c>
      <c r="H240" s="267" t="s">
        <v>264</v>
      </c>
      <c r="I240" s="216">
        <f aca="true" t="shared" si="105" ref="I240:O240">I193</f>
        <v>0</v>
      </c>
      <c r="J240" s="216">
        <f t="shared" si="105"/>
        <v>0</v>
      </c>
      <c r="K240" s="216">
        <f t="shared" si="105"/>
        <v>0</v>
      </c>
      <c r="L240" s="216">
        <f t="shared" si="105"/>
        <v>13800</v>
      </c>
      <c r="M240" s="216">
        <f t="shared" si="105"/>
        <v>0</v>
      </c>
      <c r="N240" s="470">
        <f t="shared" si="105"/>
        <v>13800</v>
      </c>
      <c r="O240" s="471">
        <f t="shared" si="105"/>
        <v>0</v>
      </c>
      <c r="P240" s="216"/>
      <c r="Q240" s="216"/>
      <c r="R240" s="216"/>
      <c r="S240" s="216"/>
      <c r="T240" s="216"/>
      <c r="U240" s="216"/>
      <c r="V240" s="216"/>
      <c r="W240" s="216"/>
      <c r="X240" s="216"/>
      <c r="Y240" s="216"/>
      <c r="Z240" s="216"/>
      <c r="AA240" s="216"/>
      <c r="AB240" s="216"/>
    </row>
    <row r="241" spans="5:28" ht="14.25">
      <c r="E241" s="266">
        <v>14</v>
      </c>
      <c r="F241" s="259"/>
      <c r="G241" s="259" t="s">
        <v>265</v>
      </c>
      <c r="H241" s="267" t="s">
        <v>208</v>
      </c>
      <c r="I241" s="216">
        <f aca="true" t="shared" si="106" ref="I241:O241">I194</f>
        <v>0</v>
      </c>
      <c r="J241" s="216">
        <f t="shared" si="106"/>
        <v>0</v>
      </c>
      <c r="K241" s="216">
        <f t="shared" si="106"/>
        <v>0</v>
      </c>
      <c r="L241" s="216">
        <f t="shared" si="106"/>
        <v>43200</v>
      </c>
      <c r="M241" s="216">
        <f t="shared" si="106"/>
        <v>0</v>
      </c>
      <c r="N241" s="470">
        <f t="shared" si="106"/>
        <v>43200</v>
      </c>
      <c r="O241" s="471">
        <f t="shared" si="106"/>
        <v>0</v>
      </c>
      <c r="P241" s="216"/>
      <c r="Q241" s="216"/>
      <c r="R241" s="216"/>
      <c r="S241" s="216"/>
      <c r="T241" s="216"/>
      <c r="U241" s="216"/>
      <c r="V241" s="216"/>
      <c r="W241" s="216"/>
      <c r="X241" s="216"/>
      <c r="Y241" s="216"/>
      <c r="Z241" s="216"/>
      <c r="AA241" s="216"/>
      <c r="AB241" s="216"/>
    </row>
    <row r="242" spans="5:28" ht="14.25">
      <c r="E242" s="266"/>
      <c r="F242" s="259"/>
      <c r="G242" s="259"/>
      <c r="H242" s="267"/>
      <c r="I242" s="216">
        <f aca="true" t="shared" si="107" ref="I242:O242">I195</f>
        <v>0</v>
      </c>
      <c r="J242" s="216">
        <f t="shared" si="107"/>
        <v>0</v>
      </c>
      <c r="K242" s="216">
        <f t="shared" si="107"/>
        <v>0</v>
      </c>
      <c r="L242" s="216">
        <f t="shared" si="107"/>
        <v>0</v>
      </c>
      <c r="M242" s="216">
        <f t="shared" si="107"/>
        <v>0</v>
      </c>
      <c r="N242" s="470">
        <f t="shared" si="107"/>
        <v>0</v>
      </c>
      <c r="O242" s="471">
        <f t="shared" si="107"/>
        <v>0</v>
      </c>
      <c r="P242" s="216"/>
      <c r="Q242" s="216"/>
      <c r="R242" s="216"/>
      <c r="S242" s="216"/>
      <c r="T242" s="216"/>
      <c r="U242" s="216"/>
      <c r="V242" s="216"/>
      <c r="W242" s="216"/>
      <c r="X242" s="216"/>
      <c r="Y242" s="216"/>
      <c r="Z242" s="216"/>
      <c r="AA242" s="216"/>
      <c r="AB242" s="216"/>
    </row>
    <row r="243" spans="5:28" ht="14.25">
      <c r="E243" s="266">
        <v>15</v>
      </c>
      <c r="F243" s="259" t="s">
        <v>237</v>
      </c>
      <c r="G243" s="259" t="s">
        <v>209</v>
      </c>
      <c r="H243" s="267" t="s">
        <v>231</v>
      </c>
      <c r="I243" s="216">
        <f aca="true" t="shared" si="108" ref="I243:O243">I196</f>
        <v>0</v>
      </c>
      <c r="J243" s="216">
        <f t="shared" si="108"/>
        <v>0</v>
      </c>
      <c r="K243" s="216">
        <f t="shared" si="108"/>
        <v>0</v>
      </c>
      <c r="L243" s="216">
        <f t="shared" si="108"/>
        <v>13500</v>
      </c>
      <c r="M243" s="216">
        <f t="shared" si="108"/>
        <v>0</v>
      </c>
      <c r="N243" s="470">
        <f t="shared" si="108"/>
        <v>13500</v>
      </c>
      <c r="O243" s="471">
        <f t="shared" si="108"/>
        <v>0</v>
      </c>
      <c r="P243" s="216"/>
      <c r="Q243" s="216"/>
      <c r="R243" s="216"/>
      <c r="S243" s="216"/>
      <c r="T243" s="216"/>
      <c r="U243" s="216"/>
      <c r="V243" s="216"/>
      <c r="W243" s="216"/>
      <c r="X243" s="216"/>
      <c r="Y243" s="216"/>
      <c r="Z243" s="216"/>
      <c r="AA243" s="216"/>
      <c r="AB243" s="216"/>
    </row>
    <row r="244" spans="5:28" ht="14.25">
      <c r="E244" s="266"/>
      <c r="F244" s="259"/>
      <c r="G244" s="259"/>
      <c r="H244" s="267"/>
      <c r="I244" s="216">
        <f aca="true" t="shared" si="109" ref="I244:O244">I197</f>
        <v>0</v>
      </c>
      <c r="J244" s="216">
        <f t="shared" si="109"/>
        <v>0</v>
      </c>
      <c r="K244" s="216">
        <f t="shared" si="109"/>
        <v>0</v>
      </c>
      <c r="L244" s="216">
        <f t="shared" si="109"/>
        <v>0</v>
      </c>
      <c r="M244" s="216">
        <f t="shared" si="109"/>
        <v>0</v>
      </c>
      <c r="N244" s="470">
        <f t="shared" si="109"/>
        <v>0</v>
      </c>
      <c r="O244" s="471">
        <f t="shared" si="109"/>
        <v>0</v>
      </c>
      <c r="P244" s="216"/>
      <c r="Q244" s="216"/>
      <c r="R244" s="216"/>
      <c r="S244" s="216"/>
      <c r="T244" s="216"/>
      <c r="U244" s="216"/>
      <c r="V244" s="216"/>
      <c r="W244" s="216"/>
      <c r="X244" s="216"/>
      <c r="Y244" s="216"/>
      <c r="Z244" s="216"/>
      <c r="AA244" s="216"/>
      <c r="AB244" s="216"/>
    </row>
    <row r="245" spans="5:28" ht="14.25">
      <c r="E245" s="266">
        <v>16</v>
      </c>
      <c r="F245" s="259" t="s">
        <v>16</v>
      </c>
      <c r="G245" s="259" t="s">
        <v>232</v>
      </c>
      <c r="H245" s="267" t="s">
        <v>16</v>
      </c>
      <c r="I245" s="216">
        <f aca="true" t="shared" si="110" ref="I245:O245">I198</f>
        <v>0</v>
      </c>
      <c r="J245" s="216">
        <f t="shared" si="110"/>
        <v>0</v>
      </c>
      <c r="K245" s="216">
        <f t="shared" si="110"/>
        <v>0</v>
      </c>
      <c r="L245" s="216">
        <f t="shared" si="110"/>
        <v>0</v>
      </c>
      <c r="M245" s="216">
        <f t="shared" si="110"/>
        <v>0</v>
      </c>
      <c r="N245" s="470">
        <f t="shared" si="110"/>
        <v>0</v>
      </c>
      <c r="O245" s="471">
        <f t="shared" si="110"/>
        <v>0</v>
      </c>
      <c r="P245" s="216"/>
      <c r="Q245" s="216"/>
      <c r="R245" s="216"/>
      <c r="S245" s="216"/>
      <c r="T245" s="216"/>
      <c r="U245" s="216"/>
      <c r="V245" s="216"/>
      <c r="W245" s="216"/>
      <c r="X245" s="216"/>
      <c r="Y245" s="216"/>
      <c r="Z245" s="216"/>
      <c r="AA245" s="216"/>
      <c r="AB245" s="216"/>
    </row>
    <row r="246" spans="5:28" ht="14.25">
      <c r="E246" s="266"/>
      <c r="F246" s="259"/>
      <c r="G246" s="259"/>
      <c r="H246" s="267"/>
      <c r="I246" s="216">
        <f aca="true" t="shared" si="111" ref="I246:O246">I199</f>
        <v>0</v>
      </c>
      <c r="J246" s="216">
        <f t="shared" si="111"/>
        <v>0</v>
      </c>
      <c r="K246" s="216">
        <f t="shared" si="111"/>
        <v>0</v>
      </c>
      <c r="L246" s="216">
        <f t="shared" si="111"/>
        <v>0</v>
      </c>
      <c r="M246" s="216">
        <f t="shared" si="111"/>
        <v>0</v>
      </c>
      <c r="N246" s="470">
        <f t="shared" si="111"/>
        <v>0</v>
      </c>
      <c r="O246" s="471">
        <f t="shared" si="111"/>
        <v>0</v>
      </c>
      <c r="P246" s="216"/>
      <c r="Q246" s="216"/>
      <c r="R246" s="216"/>
      <c r="S246" s="216"/>
      <c r="T246" s="216"/>
      <c r="U246" s="216"/>
      <c r="V246" s="216"/>
      <c r="W246" s="216"/>
      <c r="X246" s="216"/>
      <c r="Y246" s="216"/>
      <c r="Z246" s="216"/>
      <c r="AA246" s="216"/>
      <c r="AB246" s="216"/>
    </row>
    <row r="247" spans="5:28" ht="14.25">
      <c r="E247" s="266">
        <v>17</v>
      </c>
      <c r="F247" s="259" t="s">
        <v>132</v>
      </c>
      <c r="G247" s="259" t="s">
        <v>233</v>
      </c>
      <c r="H247" s="259" t="s">
        <v>234</v>
      </c>
      <c r="I247" s="216">
        <f aca="true" t="shared" si="112" ref="I247:O247">I200</f>
        <v>0</v>
      </c>
      <c r="J247" s="216">
        <f t="shared" si="112"/>
        <v>0</v>
      </c>
      <c r="K247" s="216">
        <f t="shared" si="112"/>
        <v>0</v>
      </c>
      <c r="L247" s="216">
        <f t="shared" si="112"/>
        <v>0</v>
      </c>
      <c r="M247" s="216">
        <f t="shared" si="112"/>
        <v>0</v>
      </c>
      <c r="N247" s="470">
        <f t="shared" si="112"/>
        <v>0</v>
      </c>
      <c r="O247" s="471">
        <f t="shared" si="112"/>
        <v>0</v>
      </c>
      <c r="P247" s="216"/>
      <c r="Q247" s="216"/>
      <c r="R247" s="216"/>
      <c r="S247" s="216"/>
      <c r="T247" s="216"/>
      <c r="U247" s="216"/>
      <c r="V247" s="216"/>
      <c r="W247" s="216"/>
      <c r="X247" s="216"/>
      <c r="Y247" s="216"/>
      <c r="Z247" s="216"/>
      <c r="AA247" s="216"/>
      <c r="AB247" s="216"/>
    </row>
    <row r="248" spans="5:28" ht="14.25">
      <c r="E248" s="266"/>
      <c r="F248" s="259"/>
      <c r="G248" s="259"/>
      <c r="H248" s="259"/>
      <c r="I248" s="216">
        <f aca="true" t="shared" si="113" ref="I248:O248">I201</f>
        <v>0</v>
      </c>
      <c r="J248" s="216">
        <f t="shared" si="113"/>
        <v>0</v>
      </c>
      <c r="K248" s="216">
        <f t="shared" si="113"/>
        <v>0</v>
      </c>
      <c r="L248" s="216">
        <f t="shared" si="113"/>
        <v>0</v>
      </c>
      <c r="M248" s="216">
        <f t="shared" si="113"/>
        <v>0</v>
      </c>
      <c r="N248" s="470">
        <f t="shared" si="113"/>
        <v>0</v>
      </c>
      <c r="O248" s="471">
        <f t="shared" si="113"/>
        <v>0</v>
      </c>
      <c r="P248" s="216"/>
      <c r="Q248" s="216"/>
      <c r="R248" s="216"/>
      <c r="S248" s="216"/>
      <c r="T248" s="216"/>
      <c r="U248" s="216"/>
      <c r="V248" s="216"/>
      <c r="W248" s="216"/>
      <c r="X248" s="216"/>
      <c r="Y248" s="216"/>
      <c r="Z248" s="216"/>
      <c r="AA248" s="216"/>
      <c r="AB248" s="216"/>
    </row>
    <row r="249" spans="5:28" ht="14.25">
      <c r="E249" s="266">
        <v>18</v>
      </c>
      <c r="F249" s="259" t="s">
        <v>73</v>
      </c>
      <c r="G249" s="259" t="s">
        <v>0</v>
      </c>
      <c r="H249" s="267" t="s">
        <v>351</v>
      </c>
      <c r="I249" s="216">
        <f aca="true" t="shared" si="114" ref="I249:O249">I202</f>
        <v>0</v>
      </c>
      <c r="J249" s="216">
        <f t="shared" si="114"/>
        <v>0</v>
      </c>
      <c r="K249" s="216">
        <f t="shared" si="114"/>
        <v>0</v>
      </c>
      <c r="L249" s="216">
        <f t="shared" si="114"/>
        <v>0</v>
      </c>
      <c r="M249" s="216">
        <f t="shared" si="114"/>
        <v>0</v>
      </c>
      <c r="N249" s="470">
        <f t="shared" si="114"/>
        <v>0</v>
      </c>
      <c r="O249" s="471">
        <f t="shared" si="114"/>
        <v>0</v>
      </c>
      <c r="P249" s="216"/>
      <c r="Q249" s="216"/>
      <c r="R249" s="216"/>
      <c r="S249" s="216"/>
      <c r="T249" s="216"/>
      <c r="U249" s="216"/>
      <c r="V249" s="216"/>
      <c r="W249" s="216"/>
      <c r="X249" s="216"/>
      <c r="Y249" s="216"/>
      <c r="Z249" s="216"/>
      <c r="AA249" s="216"/>
      <c r="AB249" s="216"/>
    </row>
    <row r="250" spans="5:28" ht="28.5">
      <c r="E250" s="266"/>
      <c r="F250" s="259"/>
      <c r="G250" s="259"/>
      <c r="H250" s="267" t="s">
        <v>352</v>
      </c>
      <c r="I250" s="216">
        <f aca="true" t="shared" si="115" ref="I250:O250">I203</f>
        <v>0</v>
      </c>
      <c r="J250" s="216">
        <f t="shared" si="115"/>
        <v>0</v>
      </c>
      <c r="K250" s="216">
        <f t="shared" si="115"/>
        <v>0</v>
      </c>
      <c r="L250" s="216">
        <f t="shared" si="115"/>
        <v>0</v>
      </c>
      <c r="M250" s="216">
        <f t="shared" si="115"/>
        <v>0</v>
      </c>
      <c r="N250" s="470">
        <f t="shared" si="115"/>
        <v>0</v>
      </c>
      <c r="O250" s="471">
        <f t="shared" si="115"/>
        <v>0</v>
      </c>
      <c r="P250" s="216"/>
      <c r="Q250" s="216"/>
      <c r="R250" s="216"/>
      <c r="S250" s="216"/>
      <c r="T250" s="216"/>
      <c r="U250" s="216"/>
      <c r="V250" s="216"/>
      <c r="W250" s="216"/>
      <c r="X250" s="216"/>
      <c r="Y250" s="216"/>
      <c r="Z250" s="216"/>
      <c r="AA250" s="216"/>
      <c r="AB250" s="216"/>
    </row>
    <row r="251" spans="5:28" ht="14.25">
      <c r="E251" s="266">
        <v>19</v>
      </c>
      <c r="F251" s="259" t="s">
        <v>245</v>
      </c>
      <c r="G251" s="259"/>
      <c r="H251" s="267" t="s">
        <v>316</v>
      </c>
      <c r="I251" s="216">
        <f aca="true" t="shared" si="116" ref="I251:O251">I204</f>
        <v>0</v>
      </c>
      <c r="J251" s="216">
        <f t="shared" si="116"/>
        <v>0</v>
      </c>
      <c r="K251" s="216">
        <f t="shared" si="116"/>
        <v>0</v>
      </c>
      <c r="L251" s="216">
        <f t="shared" si="116"/>
        <v>0</v>
      </c>
      <c r="M251" s="216">
        <f t="shared" si="116"/>
        <v>0</v>
      </c>
      <c r="N251" s="470">
        <f t="shared" si="116"/>
        <v>0</v>
      </c>
      <c r="O251" s="471">
        <f t="shared" si="116"/>
        <v>0</v>
      </c>
      <c r="P251" s="216"/>
      <c r="Q251" s="216"/>
      <c r="R251" s="216"/>
      <c r="S251" s="216"/>
      <c r="T251" s="216"/>
      <c r="U251" s="216"/>
      <c r="V251" s="216"/>
      <c r="W251" s="216"/>
      <c r="X251" s="216"/>
      <c r="Y251" s="216"/>
      <c r="Z251" s="216"/>
      <c r="AA251" s="216"/>
      <c r="AB251" s="216"/>
    </row>
    <row r="252" spans="5:28" ht="14.25">
      <c r="E252" s="85"/>
      <c r="F252" s="17"/>
      <c r="G252" s="17"/>
      <c r="H252" s="267" t="s">
        <v>317</v>
      </c>
      <c r="I252" s="216">
        <f aca="true" t="shared" si="117" ref="I252:O252">I205</f>
        <v>0</v>
      </c>
      <c r="J252" s="216">
        <f t="shared" si="117"/>
        <v>0</v>
      </c>
      <c r="K252" s="216">
        <f t="shared" si="117"/>
        <v>0</v>
      </c>
      <c r="L252" s="216">
        <f t="shared" si="117"/>
        <v>0</v>
      </c>
      <c r="M252" s="216">
        <f t="shared" si="117"/>
        <v>0</v>
      </c>
      <c r="N252" s="470">
        <f t="shared" si="117"/>
        <v>0</v>
      </c>
      <c r="O252" s="471">
        <f t="shared" si="117"/>
        <v>0</v>
      </c>
      <c r="P252" s="216"/>
      <c r="Q252" s="216"/>
      <c r="R252" s="216"/>
      <c r="S252" s="216"/>
      <c r="T252" s="216"/>
      <c r="U252" s="216"/>
      <c r="V252" s="216"/>
      <c r="W252" s="216"/>
      <c r="X252" s="216"/>
      <c r="Y252" s="216"/>
      <c r="Z252" s="216"/>
      <c r="AA252" s="216"/>
      <c r="AB252" s="216"/>
    </row>
    <row r="253" spans="5:28" ht="14.25">
      <c r="E253" s="85"/>
      <c r="F253" s="17"/>
      <c r="G253" s="17"/>
      <c r="H253" s="267" t="s">
        <v>318</v>
      </c>
      <c r="I253" s="216">
        <f aca="true" t="shared" si="118" ref="I253:O253">I206</f>
        <v>0</v>
      </c>
      <c r="J253" s="216">
        <f t="shared" si="118"/>
        <v>0</v>
      </c>
      <c r="K253" s="216">
        <f t="shared" si="118"/>
        <v>0</v>
      </c>
      <c r="L253" s="216">
        <f t="shared" si="118"/>
        <v>0</v>
      </c>
      <c r="M253" s="216">
        <f t="shared" si="118"/>
        <v>0</v>
      </c>
      <c r="N253" s="470">
        <f t="shared" si="118"/>
        <v>0</v>
      </c>
      <c r="O253" s="471">
        <f t="shared" si="118"/>
        <v>0</v>
      </c>
      <c r="P253" s="216"/>
      <c r="Q253" s="216"/>
      <c r="R253" s="216"/>
      <c r="S253" s="216"/>
      <c r="T253" s="216"/>
      <c r="U253" s="216"/>
      <c r="V253" s="216"/>
      <c r="W253" s="216"/>
      <c r="X253" s="216"/>
      <c r="Y253" s="216"/>
      <c r="Z253" s="216"/>
      <c r="AA253" s="216"/>
      <c r="AB253" s="216"/>
    </row>
    <row r="254" spans="5:28" ht="14.25">
      <c r="E254" s="88"/>
      <c r="F254" s="48"/>
      <c r="G254" s="48"/>
      <c r="H254" s="278" t="s">
        <v>319</v>
      </c>
      <c r="I254" s="216">
        <f aca="true" t="shared" si="119" ref="I254:O254">I207</f>
        <v>0</v>
      </c>
      <c r="J254" s="216">
        <f t="shared" si="119"/>
        <v>0</v>
      </c>
      <c r="K254" s="216">
        <f t="shared" si="119"/>
        <v>0</v>
      </c>
      <c r="L254" s="216">
        <f t="shared" si="119"/>
        <v>0</v>
      </c>
      <c r="M254" s="216">
        <f t="shared" si="119"/>
        <v>0</v>
      </c>
      <c r="N254" s="472">
        <f t="shared" si="119"/>
        <v>0</v>
      </c>
      <c r="O254" s="473">
        <f t="shared" si="119"/>
        <v>0</v>
      </c>
      <c r="P254" s="216"/>
      <c r="Q254" s="216"/>
      <c r="R254" s="216"/>
      <c r="S254" s="216"/>
      <c r="T254" s="216"/>
      <c r="U254" s="216"/>
      <c r="V254" s="216"/>
      <c r="W254" s="216"/>
      <c r="X254" s="216"/>
      <c r="Y254" s="216"/>
      <c r="Z254" s="216"/>
      <c r="AA254" s="216"/>
      <c r="AB254" s="216"/>
    </row>
    <row r="255" spans="9:28" ht="14.25">
      <c r="I255" s="474">
        <f aca="true" t="shared" si="120" ref="I255:O255">SUM(I212:I254)</f>
        <v>0</v>
      </c>
      <c r="J255" s="475">
        <f t="shared" si="120"/>
        <v>0</v>
      </c>
      <c r="K255" s="475">
        <f t="shared" si="120"/>
        <v>0</v>
      </c>
      <c r="L255" s="475">
        <f t="shared" si="120"/>
        <v>693985</v>
      </c>
      <c r="M255" s="476">
        <f t="shared" si="120"/>
        <v>0</v>
      </c>
      <c r="N255" s="471">
        <f t="shared" si="120"/>
        <v>693985</v>
      </c>
      <c r="O255" s="471">
        <f t="shared" si="120"/>
        <v>0</v>
      </c>
      <c r="P255" s="367"/>
      <c r="Q255" s="367"/>
      <c r="R255" s="367"/>
      <c r="S255" s="367"/>
      <c r="T255" s="367"/>
      <c r="U255" s="367"/>
      <c r="V255" s="367"/>
      <c r="W255" s="367"/>
      <c r="X255" s="367"/>
      <c r="Y255" s="367"/>
      <c r="Z255" s="367"/>
      <c r="AA255" s="367"/>
      <c r="AB255" s="367"/>
    </row>
    <row r="256" spans="13:15" ht="14.25">
      <c r="M256" s="306">
        <f>SUM(I213:M254)</f>
        <v>693985</v>
      </c>
      <c r="O256" s="306">
        <f>O255+N255</f>
        <v>693985</v>
      </c>
    </row>
  </sheetData>
  <sheetProtection password="DC01" sheet="1" objects="1" scenarios="1"/>
  <conditionalFormatting sqref="I5:M5 I13:M14 I18:M21 I23:M25 I27:M29 I31:M31 I33:M33 I36:M36 I38:M44 I46:M47 I49:M50 I52:M53 I55:M55 I59:M63 S5:W5 S13:W14 S18:W21 S23:W25 S27:W29 S31:W31 S33:W33 S36:W36 S38:W44 S46:W47 S49:W50 S52:W53 S55:W55 S59:W63">
    <cfRule type="cellIs" priority="5" dxfId="17" operator="lessThan">
      <formula>200</formula>
    </cfRule>
  </conditionalFormatting>
  <conditionalFormatting sqref="I5:M5 I13:M14 I18:M21 I23:M25 I27:M29 I31:M31 I33:M33 I36:M36 I38:M44 I46:M47 I49:M50 I52:M53 I55:M55 I59:M63 S5:W5 S13:W14 S18:W21 S23:W25 S27:W29 S31:W31 S33:W33 S36:W36 S38:W44 S46:W47 S49:W50 S52:W53 S55:W55 S59:W63">
    <cfRule type="cellIs" priority="4" dxfId="16" operator="greaterThan">
      <formula>5000000000000000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Hunter</dc:creator>
  <cp:keywords/>
  <dc:description/>
  <cp:lastModifiedBy>Steve Howard</cp:lastModifiedBy>
  <cp:lastPrinted>2010-07-15T16:45:55Z</cp:lastPrinted>
  <dcterms:created xsi:type="dcterms:W3CDTF">2009-12-28T15:07:58Z</dcterms:created>
  <dcterms:modified xsi:type="dcterms:W3CDTF">2014-09-26T19:22:00Z</dcterms:modified>
  <cp:category/>
  <cp:version/>
  <cp:contentType/>
  <cp:contentStatus/>
</cp:coreProperties>
</file>